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xml"/>
  <Override PartName="/xl/charts/chart3.xml" ContentType="application/vnd.openxmlformats-officedocument.drawingml.chart+xml"/>
  <Override PartName="/xl/drawings/drawing3.xml" ContentType="application/vnd.openxmlformats-officedocument.drawing+xml"/>
  <Override PartName="/xl/charts/chart4.xml" ContentType="application/vnd.openxmlformats-officedocument.drawingml.chart+xml"/>
  <Override PartName="/xl/drawings/drawing4.xml" ContentType="application/vnd.openxmlformats-officedocument.drawing+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5.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drawings/drawing6.xml" ContentType="application/vnd.openxmlformats-officedocument.drawing+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drawings/drawing7.xml" ContentType="application/vnd.openxmlformats-officedocument.drawing+xml"/>
  <Override PartName="/xl/charts/chart16.xml" ContentType="application/vnd.openxmlformats-officedocument.drawingml.chart+xml"/>
  <Override PartName="/xl/drawings/drawing8.xml" ContentType="application/vnd.openxmlformats-officedocument.drawing+xml"/>
  <Override PartName="/xl/charts/chart17.xml" ContentType="application/vnd.openxmlformats-officedocument.drawingml.chart+xml"/>
  <Override PartName="/xl/charts/chart18.xml" ContentType="application/vnd.openxmlformats-officedocument.drawingml.chart+xml"/>
  <Override PartName="/xl/drawings/drawing9.xml" ContentType="application/vnd.openxmlformats-officedocument.drawing+xml"/>
  <Override PartName="/xl/charts/chart19.xml" ContentType="application/vnd.openxmlformats-officedocument.drawingml.chart+xml"/>
  <Override PartName="/xl/drawings/drawing10.xml" ContentType="application/vnd.openxmlformats-officedocument.drawing+xml"/>
  <Override PartName="/xl/charts/chart20.xml" ContentType="application/vnd.openxmlformats-officedocument.drawingml.chart+xml"/>
  <Override PartName="/xl/charts/chart21.xml" ContentType="application/vnd.openxmlformats-officedocument.drawingml.chart+xml"/>
  <Override PartName="/xl/charts/chart22.xml" ContentType="application/vnd.openxmlformats-officedocument.drawingml.chart+xml"/>
  <Override PartName="/xl/drawings/drawing11.xml" ContentType="application/vnd.openxmlformats-officedocument.drawing+xml"/>
  <Override PartName="/xl/drawings/drawing12.xml" ContentType="application/vnd.openxmlformats-officedocument.drawing+xml"/>
  <Override PartName="/xl/charts/chart23.xml" ContentType="application/vnd.openxmlformats-officedocument.drawingml.chart+xml"/>
  <Override PartName="/xl/charts/chart24.xml" ContentType="application/vnd.openxmlformats-officedocument.drawingml.chart+xml"/>
  <Override PartName="/xl/charts/chart25.xml" ContentType="application/vnd.openxmlformats-officedocument.drawingml.chart+xml"/>
  <Override PartName="/xl/charts/chart26.xml" ContentType="application/vnd.openxmlformats-officedocument.drawingml.chart+xml"/>
  <Override PartName="/xl/charts/style1.xml" ContentType="application/vnd.ms-office.chartstyle+xml"/>
  <Override PartName="/xl/charts/colors1.xml" ContentType="application/vnd.ms-office.chartcolorstyle+xml"/>
  <Override PartName="/xl/charts/chart27.xml" ContentType="application/vnd.openxmlformats-officedocument.drawingml.chart+xml"/>
  <Override PartName="/xl/charts/style2.xml" ContentType="application/vnd.ms-office.chartstyle+xml"/>
  <Override PartName="/xl/charts/colors2.xml" ContentType="application/vnd.ms-office.chartcolorstyle+xml"/>
  <Override PartName="/xl/charts/chart28.xml" ContentType="application/vnd.openxmlformats-officedocument.drawingml.chart+xml"/>
  <Override PartName="/xl/charts/style3.xml" ContentType="application/vnd.ms-office.chartstyle+xml"/>
  <Override PartName="/xl/charts/colors3.xml" ContentType="application/vnd.ms-office.chartcolorstyle+xml"/>
  <Override PartName="/xl/charts/chart29.xml" ContentType="application/vnd.openxmlformats-officedocument.drawingml.chart+xml"/>
  <Override PartName="/xl/charts/style4.xml" ContentType="application/vnd.ms-office.chartstyle+xml"/>
  <Override PartName="/xl/charts/colors4.xml" ContentType="application/vnd.ms-office.chartcolorstyle+xml"/>
  <Override PartName="/xl/charts/chart30.xml" ContentType="application/vnd.openxmlformats-officedocument.drawingml.chart+xml"/>
  <Override PartName="/xl/charts/style5.xml" ContentType="application/vnd.ms-office.chartstyle+xml"/>
  <Override PartName="/xl/charts/colors5.xml" ContentType="application/vnd.ms-office.chartcolorstyle+xml"/>
  <Override PartName="/xl/charts/chart31.xml" ContentType="application/vnd.openxmlformats-officedocument.drawingml.chart+xml"/>
  <Override PartName="/xl/charts/style6.xml" ContentType="application/vnd.ms-office.chartstyle+xml"/>
  <Override PartName="/xl/charts/colors6.xml" ContentType="application/vnd.ms-office.chartcolorstyle+xml"/>
  <Override PartName="/xl/charts/chart32.xml" ContentType="application/vnd.openxmlformats-officedocument.drawingml.chart+xml"/>
  <Override PartName="/xl/charts/style7.xml" ContentType="application/vnd.ms-office.chartstyle+xml"/>
  <Override PartName="/xl/charts/colors7.xml" ContentType="application/vnd.ms-office.chartcolorstyle+xml"/>
  <Override PartName="/xl/charts/chart33.xml" ContentType="application/vnd.openxmlformats-officedocument.drawingml.chart+xml"/>
  <Override PartName="/xl/charts/style8.xml" ContentType="application/vnd.ms-office.chartstyle+xml"/>
  <Override PartName="/xl/charts/colors8.xml" ContentType="application/vnd.ms-office.chartcolorstyle+xml"/>
  <Override PartName="/xl/charts/chart34.xml" ContentType="application/vnd.openxmlformats-officedocument.drawingml.chart+xml"/>
  <Override PartName="/xl/charts/style9.xml" ContentType="application/vnd.ms-office.chartstyle+xml"/>
  <Override PartName="/xl/charts/colors9.xml" ContentType="application/vnd.ms-office.chartcolorstyle+xml"/>
  <Override PartName="/xl/charts/chart35.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13.xml" ContentType="application/vnd.openxmlformats-officedocument.drawing+xml"/>
  <Override PartName="/xl/charts/chart36.xml" ContentType="application/vnd.openxmlformats-officedocument.drawingml.chart+xml"/>
  <Override PartName="/xl/charts/style11.xml" ContentType="application/vnd.ms-office.chartstyle+xml"/>
  <Override PartName="/xl/charts/colors11.xml" ContentType="application/vnd.ms-office.chartcolorstyle+xml"/>
  <Override PartName="/xl/charts/chart37.xml" ContentType="application/vnd.openxmlformats-officedocument.drawingml.chart+xml"/>
  <Override PartName="/xl/charts/style12.xml" ContentType="application/vnd.ms-office.chartstyle+xml"/>
  <Override PartName="/xl/charts/colors12.xml" ContentType="application/vnd.ms-office.chartcolorstyle+xml"/>
  <Override PartName="/xl/charts/chart38.xml" ContentType="application/vnd.openxmlformats-officedocument.drawingml.chart+xml"/>
  <Override PartName="/xl/charts/style13.xml" ContentType="application/vnd.ms-office.chartstyle+xml"/>
  <Override PartName="/xl/charts/colors13.xml" ContentType="application/vnd.ms-office.chartcolorstyle+xml"/>
  <Override PartName="/xl/charts/chart39.xml" ContentType="application/vnd.openxmlformats-officedocument.drawingml.chart+xml"/>
  <Override PartName="/xl/charts/style14.xml" ContentType="application/vnd.ms-office.chartstyle+xml"/>
  <Override PartName="/xl/charts/colors14.xml" ContentType="application/vnd.ms-office.chartcolorstyle+xml"/>
  <Override PartName="/xl/charts/chart40.xml" ContentType="application/vnd.openxmlformats-officedocument.drawingml.chart+xml"/>
  <Override PartName="/xl/charts/style15.xml" ContentType="application/vnd.ms-office.chartstyle+xml"/>
  <Override PartName="/xl/charts/colors15.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COBERTURA-D\Documents\ALCALDIA PITALITO\COBERTURA\ANEXOS 5A Y 6A 2025\"/>
    </mc:Choice>
  </mc:AlternateContent>
  <bookViews>
    <workbookView xWindow="-120" yWindow="-120" windowWidth="29040" windowHeight="15840" tabRatio="776" firstSheet="10" activeTab="16"/>
  </bookViews>
  <sheets>
    <sheet name="Contenido" sheetId="16" r:id="rId1"/>
    <sheet name="Establecimientos" sheetId="11" r:id="rId2"/>
    <sheet name="Matricula por Sector" sheetId="1" r:id="rId3"/>
    <sheet name="Matricula por Zona" sheetId="2" r:id="rId4"/>
    <sheet name="Matricula por Grado" sheetId="3" r:id="rId5"/>
    <sheet name="Matricula por Grado y Sector" sheetId="4" r:id="rId6"/>
    <sheet name="Matricula por Sector y Nivel" sheetId="5" r:id="rId7"/>
    <sheet name="Matricula por Zona y Nivel" sheetId="6" r:id="rId8"/>
    <sheet name="Matricula por Metodología" sheetId="8" r:id="rId9"/>
    <sheet name="Matricula por Institución" sheetId="7" r:id="rId10"/>
    <sheet name="Matricula Población Vulnerable" sheetId="12" r:id="rId11"/>
    <sheet name="Alfabetizacion" sheetId="57" r:id="rId12"/>
    <sheet name="Coberturas" sheetId="54" r:id="rId13"/>
    <sheet name="Matricula por Grado y Edad" sheetId="17" r:id="rId14"/>
    <sheet name="Poblacion DANE Censo 2005" sheetId="26" r:id="rId15"/>
    <sheet name="Pobl DANE Nacional Censo 2005" sheetId="55" r:id="rId16"/>
    <sheet name="Población SISBEN" sheetId="56" r:id="rId17"/>
  </sheets>
  <definedNames>
    <definedName name="_xlnm._FilterDatabase" localSheetId="11" hidden="1">Alfabetizacion!$B$7:$R$9</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V7" i="7" l="1"/>
  <c r="V8" i="7"/>
  <c r="V9" i="7"/>
  <c r="V10" i="7"/>
  <c r="V11" i="7"/>
  <c r="V12" i="7"/>
  <c r="V13" i="7"/>
  <c r="V14" i="7"/>
  <c r="V15" i="7"/>
  <c r="V16" i="7"/>
  <c r="V17" i="7"/>
  <c r="V18" i="7"/>
  <c r="V19" i="7"/>
  <c r="V20" i="7"/>
  <c r="V21" i="7"/>
  <c r="V22" i="7"/>
  <c r="V6" i="7"/>
  <c r="U7" i="7"/>
  <c r="U8" i="7"/>
  <c r="U9" i="7"/>
  <c r="U10" i="7"/>
  <c r="U11" i="7"/>
  <c r="U12" i="7"/>
  <c r="U13" i="7"/>
  <c r="U14" i="7"/>
  <c r="U15" i="7"/>
  <c r="U16" i="7"/>
  <c r="U17" i="7"/>
  <c r="U18" i="7"/>
  <c r="U19" i="7"/>
  <c r="U20" i="7"/>
  <c r="U21" i="7"/>
  <c r="U22" i="7"/>
  <c r="U6" i="7"/>
  <c r="Y7" i="8"/>
  <c r="Y8" i="8"/>
  <c r="Y11" i="8"/>
  <c r="Y12" i="8"/>
  <c r="Y13" i="8"/>
  <c r="Y16" i="8"/>
  <c r="Y6" i="8"/>
  <c r="AN9" i="6"/>
  <c r="AN10" i="6"/>
  <c r="AN11" i="6"/>
  <c r="AN12" i="6"/>
  <c r="AN13" i="6"/>
  <c r="AN8" i="6"/>
  <c r="AM9" i="6"/>
  <c r="AM10" i="6"/>
  <c r="AM11" i="6"/>
  <c r="AM12" i="6"/>
  <c r="AM13" i="6"/>
  <c r="AM8" i="6"/>
  <c r="AL15" i="5" l="1"/>
  <c r="AK15" i="5"/>
  <c r="AL14" i="5"/>
  <c r="AK14" i="5"/>
  <c r="AK40" i="4" l="1"/>
  <c r="AL38" i="4"/>
  <c r="AK38" i="4"/>
  <c r="Y28" i="3"/>
  <c r="V8" i="2"/>
  <c r="V7" i="2"/>
  <c r="V6" i="2"/>
  <c r="U7" i="2"/>
  <c r="U6" i="2"/>
  <c r="U7" i="1"/>
  <c r="U6" i="1"/>
  <c r="AA758" i="17" l="1"/>
  <c r="AA814" i="17"/>
  <c r="AA871" i="17"/>
  <c r="AC892" i="17" l="1"/>
  <c r="AB891" i="17"/>
  <c r="AA891" i="17"/>
  <c r="AB890" i="17"/>
  <c r="AC890" i="17" s="1"/>
  <c r="AB889" i="17"/>
  <c r="AA889" i="17"/>
  <c r="AC889" i="17" s="1"/>
  <c r="AB888" i="17"/>
  <c r="AA888" i="17"/>
  <c r="AC888" i="17" s="1"/>
  <c r="AB887" i="17"/>
  <c r="AA887" i="17"/>
  <c r="Z884" i="17"/>
  <c r="AA882" i="17"/>
  <c r="AB882" i="17" s="1"/>
  <c r="AA881" i="17"/>
  <c r="AB881" i="17" s="1"/>
  <c r="AA880" i="17"/>
  <c r="AB880" i="17" s="1"/>
  <c r="AA879" i="17"/>
  <c r="AB879" i="17" s="1"/>
  <c r="AA878" i="17"/>
  <c r="AB878" i="17" s="1"/>
  <c r="AA877" i="17"/>
  <c r="AB877" i="17" s="1"/>
  <c r="AA876" i="17"/>
  <c r="AB876" i="17" s="1"/>
  <c r="AA875" i="17"/>
  <c r="AB875" i="17" s="1"/>
  <c r="AA874" i="17"/>
  <c r="AB874" i="17" s="1"/>
  <c r="AA873" i="17"/>
  <c r="AB873" i="17" s="1"/>
  <c r="AA872" i="17"/>
  <c r="AB872" i="17" s="1"/>
  <c r="AB871" i="17"/>
  <c r="AC891" i="17" l="1"/>
  <c r="AA893" i="17"/>
  <c r="AB893" i="17"/>
  <c r="AA883" i="17"/>
  <c r="AB883" i="17" s="1"/>
  <c r="AC887" i="17"/>
  <c r="AC893" i="17" s="1"/>
  <c r="O67" i="54"/>
  <c r="N67" i="54"/>
  <c r="M67" i="54"/>
  <c r="L67" i="54"/>
  <c r="K67" i="54"/>
  <c r="J67" i="54"/>
  <c r="G67" i="54"/>
  <c r="F67" i="54"/>
  <c r="E67" i="54"/>
  <c r="D67" i="54"/>
  <c r="C67" i="54"/>
  <c r="H23" i="54"/>
  <c r="H67" i="54" s="1"/>
  <c r="G23" i="54"/>
  <c r="AJ15" i="5" l="1"/>
  <c r="AI15" i="5"/>
  <c r="X28" i="3"/>
  <c r="AC835" i="17" l="1"/>
  <c r="AB834" i="17"/>
  <c r="AC834" i="17" s="1"/>
  <c r="AA834" i="17"/>
  <c r="AB833" i="17"/>
  <c r="AC833" i="17" s="1"/>
  <c r="AB832" i="17"/>
  <c r="AC832" i="17" s="1"/>
  <c r="AA832" i="17"/>
  <c r="AB831" i="17"/>
  <c r="AA831" i="17"/>
  <c r="AC831" i="17" s="1"/>
  <c r="AB830" i="17"/>
  <c r="AA830" i="17"/>
  <c r="Z827" i="17"/>
  <c r="AA825" i="17"/>
  <c r="AB825" i="17" s="1"/>
  <c r="AA824" i="17"/>
  <c r="AB824" i="17" s="1"/>
  <c r="AA823" i="17"/>
  <c r="AB823" i="17" s="1"/>
  <c r="AA822" i="17"/>
  <c r="AB822" i="17" s="1"/>
  <c r="AB821" i="17"/>
  <c r="AA821" i="17"/>
  <c r="AA820" i="17"/>
  <c r="AB820" i="17" s="1"/>
  <c r="AA819" i="17"/>
  <c r="AB819" i="17" s="1"/>
  <c r="AA818" i="17"/>
  <c r="AB818" i="17" s="1"/>
  <c r="AA817" i="17"/>
  <c r="AB817" i="17" s="1"/>
  <c r="AA816" i="17"/>
  <c r="AB816" i="17" s="1"/>
  <c r="AA815" i="17"/>
  <c r="AB815" i="17" s="1"/>
  <c r="AB814" i="17"/>
  <c r="J66" i="54"/>
  <c r="K66" i="54"/>
  <c r="L66" i="54"/>
  <c r="M66" i="54"/>
  <c r="N66" i="54"/>
  <c r="O66" i="54"/>
  <c r="C66" i="54"/>
  <c r="D66" i="54"/>
  <c r="E66" i="54"/>
  <c r="F66" i="54"/>
  <c r="G66" i="54"/>
  <c r="H22" i="54"/>
  <c r="H66" i="54" s="1"/>
  <c r="G22" i="54"/>
  <c r="AA836" i="17" l="1"/>
  <c r="AB836" i="17"/>
  <c r="AC830" i="17"/>
  <c r="AC836" i="17" s="1"/>
  <c r="AA826" i="17"/>
  <c r="AB826" i="17" s="1"/>
  <c r="AI14" i="5"/>
  <c r="AJ14" i="5"/>
  <c r="AI40" i="4"/>
  <c r="AI38" i="4"/>
  <c r="AJ38" i="4"/>
  <c r="AG14" i="5" l="1"/>
  <c r="AH14" i="5"/>
  <c r="O49" i="54" l="1"/>
  <c r="H49" i="54"/>
  <c r="AB778" i="17" l="1"/>
  <c r="AA778" i="17"/>
  <c r="AB776" i="17"/>
  <c r="AC779" i="17"/>
  <c r="AB777" i="17"/>
  <c r="AC777" i="17" s="1"/>
  <c r="AA776" i="17"/>
  <c r="AB775" i="17"/>
  <c r="AA775" i="17"/>
  <c r="AB774" i="17"/>
  <c r="AA774" i="17"/>
  <c r="Z771" i="17"/>
  <c r="AA769" i="17"/>
  <c r="AB769" i="17" s="1"/>
  <c r="AA768" i="17"/>
  <c r="AB768" i="17" s="1"/>
  <c r="AA767" i="17"/>
  <c r="AB767" i="17" s="1"/>
  <c r="AB766" i="17"/>
  <c r="AA766" i="17"/>
  <c r="AA765" i="17"/>
  <c r="AB765" i="17" s="1"/>
  <c r="AA764" i="17"/>
  <c r="AB764" i="17" s="1"/>
  <c r="AA763" i="17"/>
  <c r="AB763" i="17" s="1"/>
  <c r="AB762" i="17"/>
  <c r="AA762" i="17"/>
  <c r="AA761" i="17"/>
  <c r="AB761" i="17" s="1"/>
  <c r="AA760" i="17"/>
  <c r="AB760" i="17" s="1"/>
  <c r="AA759" i="17"/>
  <c r="AB759" i="17" s="1"/>
  <c r="AC776" i="17" l="1"/>
  <c r="AA780" i="17"/>
  <c r="AA770" i="17"/>
  <c r="AB770" i="17" s="1"/>
  <c r="AB758" i="17"/>
  <c r="AB780" i="17"/>
  <c r="AC778" i="17"/>
  <c r="AC780" i="17" s="1"/>
  <c r="AC774" i="17"/>
  <c r="AC775" i="17"/>
  <c r="O65" i="54" l="1"/>
  <c r="N65" i="54"/>
  <c r="M65" i="54"/>
  <c r="L65" i="54"/>
  <c r="K65" i="54"/>
  <c r="J65" i="54"/>
  <c r="F65" i="54"/>
  <c r="E65" i="54"/>
  <c r="D65" i="54"/>
  <c r="C65" i="54"/>
  <c r="H65" i="54"/>
  <c r="G65" i="54"/>
  <c r="AG40" i="4" l="1"/>
  <c r="AH38" i="4"/>
  <c r="AG38" i="4"/>
  <c r="W28" i="3" l="1"/>
  <c r="AF14" i="5" l="1"/>
  <c r="AE14" i="5"/>
  <c r="AD14" i="5"/>
  <c r="AC14" i="5"/>
  <c r="AC40" i="4" l="1"/>
  <c r="AD38" i="4"/>
  <c r="AC38" i="4"/>
  <c r="AE40" i="4"/>
  <c r="AF38" i="4"/>
  <c r="AE38" i="4"/>
  <c r="V28" i="3"/>
  <c r="U28" i="3"/>
  <c r="H724" i="17" l="1"/>
  <c r="G724" i="17"/>
  <c r="F724" i="17"/>
  <c r="E724" i="17"/>
  <c r="D724" i="17"/>
  <c r="H723" i="17"/>
  <c r="G723" i="17"/>
  <c r="F723" i="17"/>
  <c r="E723" i="17"/>
  <c r="D723" i="17"/>
  <c r="H722" i="17"/>
  <c r="G722" i="17"/>
  <c r="F722" i="17"/>
  <c r="E722" i="17"/>
  <c r="D722" i="17"/>
  <c r="H721" i="17"/>
  <c r="G721" i="17"/>
  <c r="F721" i="17"/>
  <c r="E721" i="17"/>
  <c r="D721" i="17"/>
  <c r="F720" i="17"/>
  <c r="E720" i="17"/>
  <c r="D720" i="17"/>
  <c r="AA707" i="17"/>
  <c r="AB707" i="17" s="1"/>
  <c r="AA706" i="17"/>
  <c r="AB706" i="17" s="1"/>
  <c r="AA705" i="17"/>
  <c r="AB705" i="17" s="1"/>
  <c r="AA704" i="17"/>
  <c r="AB704" i="17" s="1"/>
  <c r="AA703" i="17"/>
  <c r="AB703" i="17" s="1"/>
  <c r="AA702" i="17"/>
  <c r="AB702" i="17" s="1"/>
  <c r="AA701" i="17"/>
  <c r="AB701" i="17" s="1"/>
  <c r="AA700" i="17"/>
  <c r="AB700" i="17" s="1"/>
  <c r="AA699" i="17"/>
  <c r="AB699" i="17" s="1"/>
  <c r="AA698" i="17"/>
  <c r="AB698" i="17" s="1"/>
  <c r="AA697" i="17"/>
  <c r="AB697" i="17" s="1"/>
  <c r="AA696" i="17"/>
  <c r="AB696" i="17" s="1"/>
  <c r="D725" i="17" l="1"/>
  <c r="I723" i="17"/>
  <c r="H725" i="17"/>
  <c r="F725" i="17"/>
  <c r="E725" i="17"/>
  <c r="I724" i="17"/>
  <c r="I722" i="17"/>
  <c r="AA708" i="17"/>
  <c r="AB708" i="17" s="1"/>
  <c r="I721" i="17"/>
  <c r="G725" i="17"/>
  <c r="I720" i="17"/>
  <c r="I725" i="17" l="1"/>
  <c r="H20" i="54" l="1"/>
  <c r="H64" i="54" s="1"/>
  <c r="G20" i="54"/>
  <c r="G64" i="54" s="1"/>
  <c r="O64" i="54"/>
  <c r="N64" i="54"/>
  <c r="M64" i="54"/>
  <c r="L64" i="54"/>
  <c r="K64" i="54"/>
  <c r="J64" i="54"/>
  <c r="F64" i="54"/>
  <c r="E64" i="54"/>
  <c r="D64" i="54"/>
  <c r="C64" i="54"/>
  <c r="H19" i="54" l="1"/>
  <c r="H63" i="54" s="1"/>
  <c r="G19" i="54"/>
  <c r="G63" i="54" s="1"/>
  <c r="J63" i="54"/>
  <c r="K63" i="54"/>
  <c r="L63" i="54"/>
  <c r="M63" i="54"/>
  <c r="N63" i="54"/>
  <c r="O63" i="54"/>
  <c r="C63" i="54"/>
  <c r="D63" i="54"/>
  <c r="E63" i="54"/>
  <c r="F63" i="54"/>
  <c r="H664" i="17"/>
  <c r="G664" i="17"/>
  <c r="F664" i="17"/>
  <c r="E664" i="17"/>
  <c r="D664" i="17"/>
  <c r="H663" i="17"/>
  <c r="G663" i="17"/>
  <c r="F663" i="17"/>
  <c r="E663" i="17"/>
  <c r="D663" i="17"/>
  <c r="H662" i="17"/>
  <c r="G662" i="17"/>
  <c r="F662" i="17"/>
  <c r="E662" i="17"/>
  <c r="D662" i="17"/>
  <c r="H661" i="17"/>
  <c r="G661" i="17"/>
  <c r="F661" i="17"/>
  <c r="E661" i="17"/>
  <c r="D661" i="17"/>
  <c r="F660" i="17"/>
  <c r="E660" i="17"/>
  <c r="D660" i="17"/>
  <c r="AA647" i="17"/>
  <c r="AB647" i="17" s="1"/>
  <c r="AA646" i="17"/>
  <c r="AB646" i="17" s="1"/>
  <c r="AA645" i="17"/>
  <c r="AB645" i="17" s="1"/>
  <c r="AA644" i="17"/>
  <c r="AB644" i="17" s="1"/>
  <c r="AA643" i="17"/>
  <c r="AB643" i="17" s="1"/>
  <c r="AA642" i="17"/>
  <c r="AB642" i="17" s="1"/>
  <c r="AA641" i="17"/>
  <c r="AB641" i="17" s="1"/>
  <c r="AA640" i="17"/>
  <c r="AB640" i="17" s="1"/>
  <c r="AA639" i="17"/>
  <c r="AB639" i="17" s="1"/>
  <c r="AA638" i="17"/>
  <c r="AB638" i="17" s="1"/>
  <c r="AA637" i="17"/>
  <c r="AB637" i="17" s="1"/>
  <c r="AA636" i="17"/>
  <c r="AB636" i="17" s="1"/>
  <c r="H665" i="17" l="1"/>
  <c r="I660" i="17"/>
  <c r="G665" i="17"/>
  <c r="D665" i="17"/>
  <c r="I661" i="17"/>
  <c r="I662" i="17"/>
  <c r="I663" i="17"/>
  <c r="I664" i="17"/>
  <c r="F665" i="17"/>
  <c r="AA648" i="17"/>
  <c r="AB648" i="17" s="1"/>
  <c r="E665" i="17"/>
  <c r="I665" i="17" l="1"/>
  <c r="AA14" i="5"/>
  <c r="AB14" i="5"/>
  <c r="AA40" i="4" l="1"/>
  <c r="AA38" i="4"/>
  <c r="AB38" i="4"/>
  <c r="U9" i="1" l="1"/>
  <c r="H605" i="17" l="1"/>
  <c r="G605" i="17"/>
  <c r="F605" i="17"/>
  <c r="E605" i="17"/>
  <c r="D605" i="17"/>
  <c r="H604" i="17"/>
  <c r="G604" i="17"/>
  <c r="F604" i="17"/>
  <c r="E604" i="17"/>
  <c r="D604" i="17"/>
  <c r="H603" i="17"/>
  <c r="G603" i="17"/>
  <c r="F603" i="17"/>
  <c r="E603" i="17"/>
  <c r="D603" i="17"/>
  <c r="H602" i="17"/>
  <c r="G602" i="17"/>
  <c r="F602" i="17"/>
  <c r="E602" i="17"/>
  <c r="D602" i="17"/>
  <c r="F601" i="17"/>
  <c r="E601" i="17"/>
  <c r="D601" i="17"/>
  <c r="AA588" i="17"/>
  <c r="AB588" i="17" s="1"/>
  <c r="AA587" i="17"/>
  <c r="AB587" i="17" s="1"/>
  <c r="AA586" i="17"/>
  <c r="AB586" i="17" s="1"/>
  <c r="AA585" i="17"/>
  <c r="AB585" i="17" s="1"/>
  <c r="AA584" i="17"/>
  <c r="AB584" i="17" s="1"/>
  <c r="AA583" i="17"/>
  <c r="AB583" i="17" s="1"/>
  <c r="AA582" i="17"/>
  <c r="AB582" i="17" s="1"/>
  <c r="AA581" i="17"/>
  <c r="AB581" i="17" s="1"/>
  <c r="AA580" i="17"/>
  <c r="AB580" i="17" s="1"/>
  <c r="AA579" i="17"/>
  <c r="AB579" i="17" s="1"/>
  <c r="AA578" i="17"/>
  <c r="AB578" i="17" s="1"/>
  <c r="AA577" i="17"/>
  <c r="AB577" i="17" s="1"/>
  <c r="J62" i="54"/>
  <c r="K62" i="54"/>
  <c r="L62" i="54"/>
  <c r="M62" i="54"/>
  <c r="N62" i="54"/>
  <c r="O62" i="54"/>
  <c r="C62" i="54"/>
  <c r="D62" i="54"/>
  <c r="E62" i="54"/>
  <c r="F62" i="54"/>
  <c r="H18" i="54"/>
  <c r="H62" i="54" s="1"/>
  <c r="G18" i="54"/>
  <c r="G62" i="54" s="1"/>
  <c r="P9" i="57"/>
  <c r="O9" i="57"/>
  <c r="M9" i="57"/>
  <c r="L9" i="57"/>
  <c r="K9" i="57"/>
  <c r="P8" i="57"/>
  <c r="O8" i="57"/>
  <c r="M8" i="57"/>
  <c r="L8" i="57"/>
  <c r="K8" i="57"/>
  <c r="I604" i="17" l="1"/>
  <c r="F606" i="17"/>
  <c r="D606" i="17"/>
  <c r="H606" i="17"/>
  <c r="I605" i="17"/>
  <c r="E606" i="17"/>
  <c r="I603" i="17"/>
  <c r="I601" i="17"/>
  <c r="G606" i="17"/>
  <c r="AA589" i="17"/>
  <c r="AB589" i="17" s="1"/>
  <c r="I602" i="17"/>
  <c r="Q9" i="57"/>
  <c r="Q8" i="57"/>
  <c r="I606" i="17" l="1"/>
  <c r="AA14" i="6"/>
  <c r="L23" i="7" l="1"/>
  <c r="Y14" i="5"/>
  <c r="Z14" i="5"/>
  <c r="Y40" i="4"/>
  <c r="Z38" i="4"/>
  <c r="Y38" i="4"/>
  <c r="H547" i="17" l="1"/>
  <c r="G547" i="17"/>
  <c r="F547" i="17"/>
  <c r="E547" i="17"/>
  <c r="D547" i="17"/>
  <c r="H546" i="17"/>
  <c r="G546" i="17"/>
  <c r="F546" i="17"/>
  <c r="E546" i="17"/>
  <c r="D546" i="17"/>
  <c r="H545" i="17"/>
  <c r="G545" i="17"/>
  <c r="F545" i="17"/>
  <c r="E545" i="17"/>
  <c r="D545" i="17"/>
  <c r="H544" i="17"/>
  <c r="G544" i="17"/>
  <c r="F544" i="17"/>
  <c r="E544" i="17"/>
  <c r="D544" i="17"/>
  <c r="F543" i="17"/>
  <c r="E543" i="17"/>
  <c r="D543" i="17"/>
  <c r="AA530" i="17"/>
  <c r="AB530" i="17" s="1"/>
  <c r="AA529" i="17"/>
  <c r="AB529" i="17" s="1"/>
  <c r="AA528" i="17"/>
  <c r="AB528" i="17" s="1"/>
  <c r="AA527" i="17"/>
  <c r="AB527" i="17" s="1"/>
  <c r="AA526" i="17"/>
  <c r="AB526" i="17" s="1"/>
  <c r="AA525" i="17"/>
  <c r="AB525" i="17" s="1"/>
  <c r="AA524" i="17"/>
  <c r="AB524" i="17" s="1"/>
  <c r="AA523" i="17"/>
  <c r="AB523" i="17" s="1"/>
  <c r="AA522" i="17"/>
  <c r="AB522" i="17" s="1"/>
  <c r="AA521" i="17"/>
  <c r="AB521" i="17" s="1"/>
  <c r="AA520" i="17"/>
  <c r="AB520" i="17" s="1"/>
  <c r="AA519" i="17"/>
  <c r="AB519" i="17" s="1"/>
  <c r="J61" i="54"/>
  <c r="K61" i="54"/>
  <c r="L61" i="54"/>
  <c r="M61" i="54"/>
  <c r="N61" i="54"/>
  <c r="O61" i="54"/>
  <c r="C61" i="54"/>
  <c r="D61" i="54"/>
  <c r="E61" i="54"/>
  <c r="F61" i="54"/>
  <c r="H17" i="54"/>
  <c r="H61" i="54" s="1"/>
  <c r="G17" i="54"/>
  <c r="G61" i="54" s="1"/>
  <c r="Y14" i="6"/>
  <c r="I543" i="17" l="1"/>
  <c r="I545" i="17"/>
  <c r="I546" i="17"/>
  <c r="I547" i="17"/>
  <c r="I544" i="17"/>
  <c r="H548" i="17"/>
  <c r="F548" i="17"/>
  <c r="G548" i="17"/>
  <c r="D548" i="17"/>
  <c r="AA531" i="17"/>
  <c r="AB531" i="17" s="1"/>
  <c r="E548" i="17"/>
  <c r="I548" i="17" l="1"/>
  <c r="X14" i="5"/>
  <c r="W14" i="5"/>
  <c r="J724" i="17" l="1"/>
  <c r="J723" i="17"/>
  <c r="J722" i="17"/>
  <c r="J721" i="17"/>
  <c r="J720" i="17"/>
  <c r="J660" i="17"/>
  <c r="J664" i="17"/>
  <c r="J661" i="17"/>
  <c r="J662" i="17"/>
  <c r="J663" i="17"/>
  <c r="J543" i="17"/>
  <c r="J601" i="17"/>
  <c r="J603" i="17"/>
  <c r="J602" i="17"/>
  <c r="J605" i="17"/>
  <c r="J604" i="17"/>
  <c r="J544" i="17"/>
  <c r="J546" i="17"/>
  <c r="J545" i="17"/>
  <c r="J547" i="17"/>
  <c r="X38" i="4"/>
  <c r="W38" i="4"/>
  <c r="H490" i="17" l="1"/>
  <c r="G490" i="17"/>
  <c r="F490" i="17"/>
  <c r="E490" i="17"/>
  <c r="D490" i="17"/>
  <c r="H489" i="17"/>
  <c r="G489" i="17"/>
  <c r="F489" i="17"/>
  <c r="E489" i="17"/>
  <c r="D489" i="17"/>
  <c r="H488" i="17"/>
  <c r="G488" i="17"/>
  <c r="F488" i="17"/>
  <c r="E488" i="17"/>
  <c r="D488" i="17"/>
  <c r="H487" i="17"/>
  <c r="G487" i="17"/>
  <c r="F487" i="17"/>
  <c r="E487" i="17"/>
  <c r="D487" i="17"/>
  <c r="F486" i="17"/>
  <c r="E486" i="17"/>
  <c r="D486" i="17"/>
  <c r="AA473" i="17"/>
  <c r="AB473" i="17" s="1"/>
  <c r="AA472" i="17"/>
  <c r="AB472" i="17" s="1"/>
  <c r="AA471" i="17"/>
  <c r="AB471" i="17" s="1"/>
  <c r="AA470" i="17"/>
  <c r="AB470" i="17" s="1"/>
  <c r="AA469" i="17"/>
  <c r="AB469" i="17" s="1"/>
  <c r="AA468" i="17"/>
  <c r="AB468" i="17" s="1"/>
  <c r="AA467" i="17"/>
  <c r="AB467" i="17" s="1"/>
  <c r="AA466" i="17"/>
  <c r="AB466" i="17" s="1"/>
  <c r="AA465" i="17"/>
  <c r="AB465" i="17" s="1"/>
  <c r="AA464" i="17"/>
  <c r="AB464" i="17" s="1"/>
  <c r="AA463" i="17"/>
  <c r="AB463" i="17" s="1"/>
  <c r="AA462" i="17"/>
  <c r="AB462" i="17" s="1"/>
  <c r="O60" i="54"/>
  <c r="N60" i="54"/>
  <c r="M60" i="54"/>
  <c r="L60" i="54"/>
  <c r="K60" i="54"/>
  <c r="J60" i="54"/>
  <c r="F60" i="54"/>
  <c r="E60" i="54"/>
  <c r="D60" i="54"/>
  <c r="C60" i="54"/>
  <c r="H16" i="54"/>
  <c r="H60" i="54" s="1"/>
  <c r="G16" i="54"/>
  <c r="G60" i="54" s="1"/>
  <c r="I489" i="17" l="1"/>
  <c r="E491" i="17"/>
  <c r="F491" i="17"/>
  <c r="G491" i="17"/>
  <c r="I490" i="17"/>
  <c r="I487" i="17"/>
  <c r="H491" i="17"/>
  <c r="I486" i="17"/>
  <c r="I488" i="17"/>
  <c r="D491" i="17"/>
  <c r="AA474" i="17"/>
  <c r="AB474" i="17" s="1"/>
  <c r="W14" i="6"/>
  <c r="I491" i="17" l="1"/>
  <c r="J490" i="17" s="1"/>
  <c r="J488" i="17" l="1"/>
  <c r="J486" i="17"/>
  <c r="J487" i="17"/>
  <c r="J489" i="17"/>
  <c r="U38" i="4"/>
  <c r="V38" i="4"/>
  <c r="H434" i="17" l="1"/>
  <c r="G434" i="17"/>
  <c r="F434" i="17"/>
  <c r="E434" i="17"/>
  <c r="D434" i="17"/>
  <c r="H433" i="17"/>
  <c r="G433" i="17"/>
  <c r="F433" i="17"/>
  <c r="E433" i="17"/>
  <c r="D433" i="17"/>
  <c r="H432" i="17"/>
  <c r="G432" i="17"/>
  <c r="F432" i="17"/>
  <c r="E432" i="17"/>
  <c r="D432" i="17"/>
  <c r="H431" i="17"/>
  <c r="G431" i="17"/>
  <c r="F431" i="17"/>
  <c r="E431" i="17"/>
  <c r="D431" i="17"/>
  <c r="F430" i="17"/>
  <c r="E430" i="17"/>
  <c r="D430" i="17"/>
  <c r="AA417" i="17"/>
  <c r="AB417" i="17" s="1"/>
  <c r="AA416" i="17"/>
  <c r="AB416" i="17" s="1"/>
  <c r="AA415" i="17"/>
  <c r="AB415" i="17" s="1"/>
  <c r="AA414" i="17"/>
  <c r="AB414" i="17" s="1"/>
  <c r="AA413" i="17"/>
  <c r="AB413" i="17" s="1"/>
  <c r="AA412" i="17"/>
  <c r="AB412" i="17" s="1"/>
  <c r="AA411" i="17"/>
  <c r="AB411" i="17" s="1"/>
  <c r="AA410" i="17"/>
  <c r="AB410" i="17" s="1"/>
  <c r="AA409" i="17"/>
  <c r="AB409" i="17" s="1"/>
  <c r="AA408" i="17"/>
  <c r="AB408" i="17" s="1"/>
  <c r="AA407" i="17"/>
  <c r="AB407" i="17" s="1"/>
  <c r="AA406" i="17"/>
  <c r="I431" i="17" l="1"/>
  <c r="H435" i="17"/>
  <c r="AA418" i="17"/>
  <c r="AB418" i="17" s="1"/>
  <c r="D435" i="17"/>
  <c r="I434" i="17"/>
  <c r="AB406" i="17"/>
  <c r="E435" i="17"/>
  <c r="I432" i="17"/>
  <c r="I433" i="17"/>
  <c r="F435" i="17"/>
  <c r="I430" i="17"/>
  <c r="G435" i="17"/>
  <c r="O59" i="54"/>
  <c r="N59" i="54"/>
  <c r="M59" i="54"/>
  <c r="L59" i="54"/>
  <c r="K59" i="54"/>
  <c r="J59" i="54"/>
  <c r="F59" i="54"/>
  <c r="E59" i="54"/>
  <c r="D59" i="54"/>
  <c r="C59" i="54"/>
  <c r="I435" i="17" l="1"/>
  <c r="J430" i="17" s="1"/>
  <c r="J433" i="17"/>
  <c r="G15" i="54"/>
  <c r="G59" i="54" s="1"/>
  <c r="H15" i="54"/>
  <c r="H59" i="54" s="1"/>
  <c r="J431" i="17" l="1"/>
  <c r="J432" i="17"/>
  <c r="J434" i="17"/>
  <c r="U14" i="6"/>
  <c r="S38" i="4" l="1"/>
  <c r="T38" i="4"/>
  <c r="E37" i="17" l="1"/>
  <c r="E90" i="17"/>
  <c r="E148" i="17"/>
  <c r="E207" i="17"/>
  <c r="E264" i="17"/>
  <c r="E374" i="17"/>
  <c r="H378" i="17"/>
  <c r="G378" i="17"/>
  <c r="D322" i="17"/>
  <c r="E322" i="17"/>
  <c r="D378" i="17"/>
  <c r="F378" i="17"/>
  <c r="E378" i="17"/>
  <c r="H377" i="17" l="1"/>
  <c r="G377" i="17"/>
  <c r="F377" i="17"/>
  <c r="E377" i="17"/>
  <c r="D377" i="17"/>
  <c r="H376" i="17"/>
  <c r="G376" i="17"/>
  <c r="F376" i="17"/>
  <c r="E376" i="17"/>
  <c r="D376" i="17"/>
  <c r="H375" i="17"/>
  <c r="G375" i="17"/>
  <c r="F375" i="17"/>
  <c r="E375" i="17"/>
  <c r="D375" i="17"/>
  <c r="F374" i="17"/>
  <c r="D374" i="17"/>
  <c r="AA361" i="17"/>
  <c r="AB361" i="17" s="1"/>
  <c r="AA360" i="17"/>
  <c r="AB360" i="17" s="1"/>
  <c r="AA359" i="17"/>
  <c r="AB359" i="17" s="1"/>
  <c r="AA358" i="17"/>
  <c r="AB358" i="17" s="1"/>
  <c r="AA357" i="17"/>
  <c r="AB357" i="17" s="1"/>
  <c r="AA356" i="17"/>
  <c r="AB356" i="17" s="1"/>
  <c r="AA355" i="17"/>
  <c r="AB355" i="17" s="1"/>
  <c r="AA354" i="17"/>
  <c r="AB354" i="17" s="1"/>
  <c r="AA353" i="17"/>
  <c r="AB353" i="17" s="1"/>
  <c r="AA352" i="17"/>
  <c r="AB352" i="17" s="1"/>
  <c r="AA351" i="17"/>
  <c r="AB351" i="17" s="1"/>
  <c r="AA350" i="17"/>
  <c r="D379" i="17" l="1"/>
  <c r="I375" i="17"/>
  <c r="H379" i="17"/>
  <c r="I378" i="17"/>
  <c r="AA362" i="17"/>
  <c r="AB362" i="17" s="1"/>
  <c r="AB350" i="17"/>
  <c r="E379" i="17"/>
  <c r="I376" i="17"/>
  <c r="F379" i="17"/>
  <c r="I377" i="17"/>
  <c r="I374" i="17"/>
  <c r="G379" i="17"/>
  <c r="O58" i="54"/>
  <c r="N58" i="54"/>
  <c r="M58" i="54"/>
  <c r="L58" i="54"/>
  <c r="K58" i="54"/>
  <c r="J58" i="54"/>
  <c r="F58" i="54"/>
  <c r="E58" i="54"/>
  <c r="D58" i="54"/>
  <c r="C58" i="54"/>
  <c r="G14" i="54"/>
  <c r="G58" i="54" s="1"/>
  <c r="H14" i="54"/>
  <c r="H58" i="54" s="1"/>
  <c r="I379" i="17" l="1"/>
  <c r="S14" i="6"/>
  <c r="J377" i="17" l="1"/>
  <c r="J375" i="17"/>
  <c r="J374" i="17"/>
  <c r="J376" i="17"/>
  <c r="J378" i="17"/>
  <c r="Q14" i="6"/>
  <c r="O14" i="6"/>
  <c r="M14" i="6"/>
  <c r="K14" i="6"/>
  <c r="I14" i="6"/>
  <c r="G14" i="6"/>
  <c r="E14" i="6"/>
  <c r="C14" i="6"/>
  <c r="H322" i="17"/>
  <c r="G322" i="17"/>
  <c r="F322" i="17"/>
  <c r="H321" i="17"/>
  <c r="G321" i="17"/>
  <c r="F321" i="17"/>
  <c r="E321" i="17"/>
  <c r="D321" i="17"/>
  <c r="H320" i="17"/>
  <c r="G320" i="17"/>
  <c r="F320" i="17"/>
  <c r="E320" i="17"/>
  <c r="D320" i="17"/>
  <c r="H319" i="17"/>
  <c r="G319" i="17"/>
  <c r="F319" i="17"/>
  <c r="E319" i="17"/>
  <c r="D319" i="17"/>
  <c r="F318" i="17"/>
  <c r="E318" i="17"/>
  <c r="D318" i="17"/>
  <c r="AA305" i="17"/>
  <c r="AB305" i="17" s="1"/>
  <c r="AA304" i="17"/>
  <c r="AB304" i="17" s="1"/>
  <c r="AA303" i="17"/>
  <c r="AB303" i="17" s="1"/>
  <c r="AA302" i="17"/>
  <c r="AB302" i="17" s="1"/>
  <c r="AA301" i="17"/>
  <c r="AB301" i="17" s="1"/>
  <c r="AA300" i="17"/>
  <c r="AB300" i="17" s="1"/>
  <c r="AA299" i="17"/>
  <c r="AB299" i="17" s="1"/>
  <c r="AA298" i="17"/>
  <c r="AB298" i="17" s="1"/>
  <c r="AA297" i="17"/>
  <c r="AB297" i="17" s="1"/>
  <c r="AA296" i="17"/>
  <c r="AB296" i="17" s="1"/>
  <c r="AA295" i="17"/>
  <c r="AB295" i="17" s="1"/>
  <c r="AA294" i="17"/>
  <c r="AB294" i="17" s="1"/>
  <c r="O57" i="54"/>
  <c r="N57" i="54"/>
  <c r="M57" i="54"/>
  <c r="L57" i="54"/>
  <c r="K57" i="54"/>
  <c r="J57" i="54"/>
  <c r="F57" i="54"/>
  <c r="E57" i="54"/>
  <c r="D57" i="54"/>
  <c r="C57" i="54"/>
  <c r="H13" i="54"/>
  <c r="H57" i="54" s="1"/>
  <c r="G13" i="54"/>
  <c r="G57" i="54" s="1"/>
  <c r="H323" i="17" l="1"/>
  <c r="I321" i="17"/>
  <c r="F323" i="17"/>
  <c r="G323" i="17"/>
  <c r="I322" i="17"/>
  <c r="E323" i="17"/>
  <c r="I318" i="17"/>
  <c r="I319" i="17"/>
  <c r="I320" i="17"/>
  <c r="AA306" i="17"/>
  <c r="AB306" i="17" s="1"/>
  <c r="D323" i="17"/>
  <c r="O56" i="54"/>
  <c r="N56" i="54"/>
  <c r="M56" i="54"/>
  <c r="L56" i="54"/>
  <c r="K56" i="54"/>
  <c r="J56" i="54"/>
  <c r="F56" i="54"/>
  <c r="E56" i="54"/>
  <c r="D56" i="54"/>
  <c r="C56" i="54"/>
  <c r="O55" i="54"/>
  <c r="N55" i="54"/>
  <c r="M55" i="54"/>
  <c r="L55" i="54"/>
  <c r="K55" i="54"/>
  <c r="J55" i="54"/>
  <c r="F55" i="54"/>
  <c r="E55" i="54"/>
  <c r="D55" i="54"/>
  <c r="C55" i="54"/>
  <c r="O54" i="54"/>
  <c r="N54" i="54"/>
  <c r="M54" i="54"/>
  <c r="L54" i="54"/>
  <c r="K54" i="54"/>
  <c r="J54" i="54"/>
  <c r="F54" i="54"/>
  <c r="E54" i="54"/>
  <c r="D54" i="54"/>
  <c r="C54" i="54"/>
  <c r="O53" i="54"/>
  <c r="N53" i="54"/>
  <c r="M53" i="54"/>
  <c r="L53" i="54"/>
  <c r="K53" i="54"/>
  <c r="J53" i="54"/>
  <c r="F53" i="54"/>
  <c r="E53" i="54"/>
  <c r="D53" i="54"/>
  <c r="C53" i="54"/>
  <c r="O52" i="54"/>
  <c r="N52" i="54"/>
  <c r="M52" i="54"/>
  <c r="L52" i="54"/>
  <c r="K52" i="54"/>
  <c r="J52" i="54"/>
  <c r="F52" i="54"/>
  <c r="E52" i="54"/>
  <c r="D52" i="54"/>
  <c r="C52" i="54"/>
  <c r="H12" i="54"/>
  <c r="H56" i="54" s="1"/>
  <c r="G12" i="54"/>
  <c r="G56" i="54" s="1"/>
  <c r="H11" i="54"/>
  <c r="H55" i="54" s="1"/>
  <c r="G11" i="54"/>
  <c r="G55" i="54" s="1"/>
  <c r="H10" i="54"/>
  <c r="H54" i="54" s="1"/>
  <c r="G10" i="54"/>
  <c r="G54" i="54" s="1"/>
  <c r="H9" i="54"/>
  <c r="H53" i="54" s="1"/>
  <c r="G9" i="54"/>
  <c r="G53" i="54" s="1"/>
  <c r="H8" i="54"/>
  <c r="H52" i="54" s="1"/>
  <c r="G8" i="54"/>
  <c r="G52" i="54" s="1"/>
  <c r="H264" i="17"/>
  <c r="G264" i="17"/>
  <c r="F264" i="17"/>
  <c r="D264" i="17"/>
  <c r="H263" i="17"/>
  <c r="G263" i="17"/>
  <c r="F263" i="17"/>
  <c r="E263" i="17"/>
  <c r="D263" i="17"/>
  <c r="H262" i="17"/>
  <c r="G262" i="17"/>
  <c r="F262" i="17"/>
  <c r="E262" i="17"/>
  <c r="D262" i="17"/>
  <c r="H261" i="17"/>
  <c r="G261" i="17"/>
  <c r="F261" i="17"/>
  <c r="E261" i="17"/>
  <c r="D261" i="17"/>
  <c r="F260" i="17"/>
  <c r="E260" i="17"/>
  <c r="D260" i="17"/>
  <c r="AA247" i="17"/>
  <c r="AB247" i="17" s="1"/>
  <c r="AA246" i="17"/>
  <c r="AB246" i="17" s="1"/>
  <c r="AA245" i="17"/>
  <c r="AB245" i="17" s="1"/>
  <c r="AA244" i="17"/>
  <c r="AB244" i="17" s="1"/>
  <c r="AA243" i="17"/>
  <c r="AB243" i="17" s="1"/>
  <c r="AA242" i="17"/>
  <c r="AB242" i="17" s="1"/>
  <c r="AA241" i="17"/>
  <c r="AB241" i="17" s="1"/>
  <c r="AA240" i="17"/>
  <c r="AB240" i="17" s="1"/>
  <c r="AA239" i="17"/>
  <c r="AB239" i="17" s="1"/>
  <c r="AA238" i="17"/>
  <c r="AB238" i="17" s="1"/>
  <c r="AA237" i="17"/>
  <c r="AB237" i="17" s="1"/>
  <c r="AA236" i="17"/>
  <c r="AB236" i="17" s="1"/>
  <c r="H204" i="17"/>
  <c r="H207" i="17"/>
  <c r="G207" i="17"/>
  <c r="F207" i="17"/>
  <c r="D207" i="17"/>
  <c r="H206" i="17"/>
  <c r="G206" i="17"/>
  <c r="F206" i="17"/>
  <c r="E206" i="17"/>
  <c r="D206" i="17"/>
  <c r="H205" i="17"/>
  <c r="G205" i="17"/>
  <c r="F205" i="17"/>
  <c r="E205" i="17"/>
  <c r="D205" i="17"/>
  <c r="G204" i="17"/>
  <c r="F204" i="17"/>
  <c r="E204" i="17"/>
  <c r="D204" i="17"/>
  <c r="F203" i="17"/>
  <c r="E203" i="17"/>
  <c r="D203" i="17"/>
  <c r="AA189" i="17"/>
  <c r="AB189" i="17" s="1"/>
  <c r="AA188" i="17"/>
  <c r="AB188" i="17" s="1"/>
  <c r="AA187" i="17"/>
  <c r="AB187" i="17" s="1"/>
  <c r="AA186" i="17"/>
  <c r="AB186" i="17" s="1"/>
  <c r="AA185" i="17"/>
  <c r="AB185" i="17" s="1"/>
  <c r="AA184" i="17"/>
  <c r="AB184" i="17" s="1"/>
  <c r="AA183" i="17"/>
  <c r="AB183" i="17" s="1"/>
  <c r="AA182" i="17"/>
  <c r="AB182" i="17" s="1"/>
  <c r="AA181" i="17"/>
  <c r="AB181" i="17" s="1"/>
  <c r="AA180" i="17"/>
  <c r="AB180" i="17" s="1"/>
  <c r="AA179" i="17"/>
  <c r="AB179" i="17" s="1"/>
  <c r="AA178" i="17"/>
  <c r="AB178" i="17" s="1"/>
  <c r="I323" i="17" l="1"/>
  <c r="I261" i="17"/>
  <c r="H265" i="17"/>
  <c r="I264" i="17"/>
  <c r="E265" i="17"/>
  <c r="F265" i="17"/>
  <c r="AA248" i="17"/>
  <c r="AB248" i="17" s="1"/>
  <c r="G265" i="17"/>
  <c r="I263" i="17"/>
  <c r="D265" i="17"/>
  <c r="I262" i="17"/>
  <c r="I260" i="17"/>
  <c r="F208" i="17"/>
  <c r="G208" i="17"/>
  <c r="I207" i="17"/>
  <c r="I205" i="17"/>
  <c r="E208" i="17"/>
  <c r="I206" i="17"/>
  <c r="I203" i="17"/>
  <c r="I204" i="17"/>
  <c r="H208" i="17"/>
  <c r="AA190" i="17"/>
  <c r="AB190" i="17" s="1"/>
  <c r="D208" i="17"/>
  <c r="J319" i="17" l="1"/>
  <c r="J318" i="17"/>
  <c r="J320" i="17"/>
  <c r="J321" i="17"/>
  <c r="J322" i="17"/>
  <c r="I265" i="17"/>
  <c r="J261" i="17" s="1"/>
  <c r="I208" i="17"/>
  <c r="J205" i="17" s="1"/>
  <c r="J262" i="17" l="1"/>
  <c r="J203" i="17"/>
  <c r="J207" i="17"/>
  <c r="J263" i="17"/>
  <c r="J264" i="17"/>
  <c r="J204" i="17"/>
  <c r="J206" i="17"/>
  <c r="J260" i="17"/>
  <c r="H148" i="17"/>
  <c r="G148" i="17"/>
  <c r="F148" i="17"/>
  <c r="D148" i="17"/>
  <c r="H147" i="17"/>
  <c r="G147" i="17"/>
  <c r="F147" i="17"/>
  <c r="E147" i="17"/>
  <c r="D147" i="17"/>
  <c r="H146" i="17"/>
  <c r="G146" i="17"/>
  <c r="F146" i="17"/>
  <c r="E146" i="17"/>
  <c r="D146" i="17"/>
  <c r="H145" i="17"/>
  <c r="G145" i="17"/>
  <c r="F145" i="17"/>
  <c r="E145" i="17"/>
  <c r="D145" i="17"/>
  <c r="F144" i="17"/>
  <c r="E144" i="17"/>
  <c r="D144" i="17"/>
  <c r="AA131" i="17"/>
  <c r="AB131" i="17" s="1"/>
  <c r="AA130" i="17"/>
  <c r="AB130" i="17" s="1"/>
  <c r="AA129" i="17"/>
  <c r="AB129" i="17" s="1"/>
  <c r="AA128" i="17"/>
  <c r="AB128" i="17" s="1"/>
  <c r="AA127" i="17"/>
  <c r="AB127" i="17" s="1"/>
  <c r="AA126" i="17"/>
  <c r="AB126" i="17" s="1"/>
  <c r="AA125" i="17"/>
  <c r="AB125" i="17" s="1"/>
  <c r="AA124" i="17"/>
  <c r="AB124" i="17" s="1"/>
  <c r="AA123" i="17"/>
  <c r="AB123" i="17" s="1"/>
  <c r="AA122" i="17"/>
  <c r="AB122" i="17" s="1"/>
  <c r="AA121" i="17"/>
  <c r="AB121" i="17" s="1"/>
  <c r="AA120" i="17"/>
  <c r="AB120" i="17" s="1"/>
  <c r="E149" i="17" l="1"/>
  <c r="G149" i="17"/>
  <c r="H149" i="17"/>
  <c r="F149" i="17"/>
  <c r="AA132" i="17"/>
  <c r="AB132" i="17" s="1"/>
  <c r="D149" i="17"/>
  <c r="I145" i="17"/>
  <c r="I146" i="17"/>
  <c r="I147" i="17"/>
  <c r="I148" i="17"/>
  <c r="I144" i="17"/>
  <c r="I149" i="17" l="1"/>
  <c r="J146" i="17" s="1"/>
  <c r="J144" i="17" l="1"/>
  <c r="J148" i="17"/>
  <c r="J145" i="17"/>
  <c r="J147" i="17"/>
  <c r="AA73" i="17" l="1"/>
  <c r="AB73" i="17" s="1"/>
  <c r="AA72" i="17"/>
  <c r="AB72" i="17" s="1"/>
  <c r="AA71" i="17"/>
  <c r="AB71" i="17" s="1"/>
  <c r="AA70" i="17"/>
  <c r="AB70" i="17" s="1"/>
  <c r="AA69" i="17"/>
  <c r="AB69" i="17" s="1"/>
  <c r="AA68" i="17"/>
  <c r="AB68" i="17" s="1"/>
  <c r="AA67" i="17"/>
  <c r="AB67" i="17" s="1"/>
  <c r="AA66" i="17"/>
  <c r="AB66" i="17" s="1"/>
  <c r="AA65" i="17"/>
  <c r="AB65" i="17" s="1"/>
  <c r="AA64" i="17"/>
  <c r="AB64" i="17" s="1"/>
  <c r="AA63" i="17"/>
  <c r="AB63" i="17" s="1"/>
  <c r="AA62" i="17"/>
  <c r="H90" i="17"/>
  <c r="G90" i="17"/>
  <c r="F90" i="17"/>
  <c r="D90" i="17"/>
  <c r="H89" i="17"/>
  <c r="G89" i="17"/>
  <c r="F89" i="17"/>
  <c r="E89" i="17"/>
  <c r="D89" i="17"/>
  <c r="H88" i="17"/>
  <c r="G88" i="17"/>
  <c r="F88" i="17"/>
  <c r="E88" i="17"/>
  <c r="D88" i="17"/>
  <c r="H87" i="17"/>
  <c r="G87" i="17"/>
  <c r="F87" i="17"/>
  <c r="E87" i="17"/>
  <c r="D87" i="17"/>
  <c r="F86" i="17"/>
  <c r="E86" i="17"/>
  <c r="D86" i="17"/>
  <c r="H37" i="17"/>
  <c r="G37" i="17"/>
  <c r="F37" i="17"/>
  <c r="D37" i="17"/>
  <c r="H36" i="17"/>
  <c r="G36" i="17"/>
  <c r="F36" i="17"/>
  <c r="E36" i="17"/>
  <c r="D36" i="17"/>
  <c r="H35" i="17"/>
  <c r="G35" i="17"/>
  <c r="F35" i="17"/>
  <c r="E35" i="17"/>
  <c r="D35" i="17"/>
  <c r="H34" i="17"/>
  <c r="G34" i="17"/>
  <c r="F34" i="17"/>
  <c r="E34" i="17"/>
  <c r="D34" i="17"/>
  <c r="F33" i="17"/>
  <c r="E33" i="17"/>
  <c r="D33" i="17"/>
  <c r="AA20" i="17"/>
  <c r="AB20" i="17" s="1"/>
  <c r="AA19" i="17"/>
  <c r="AB19" i="17" s="1"/>
  <c r="AA18" i="17"/>
  <c r="AB18" i="17" s="1"/>
  <c r="AA17" i="17"/>
  <c r="AB17" i="17" s="1"/>
  <c r="AA16" i="17"/>
  <c r="AB16" i="17" s="1"/>
  <c r="AA15" i="17"/>
  <c r="AB15" i="17" s="1"/>
  <c r="AA14" i="17"/>
  <c r="AB14" i="17" s="1"/>
  <c r="AA13" i="17"/>
  <c r="AB13" i="17" s="1"/>
  <c r="AA12" i="17"/>
  <c r="AB12" i="17" s="1"/>
  <c r="AA11" i="17"/>
  <c r="AB11" i="17" s="1"/>
  <c r="AA10" i="17"/>
  <c r="AB10" i="17" s="1"/>
  <c r="AA9" i="17"/>
  <c r="G38" i="17" l="1"/>
  <c r="D38" i="17"/>
  <c r="I35" i="17"/>
  <c r="H38" i="17"/>
  <c r="F38" i="17"/>
  <c r="E91" i="17"/>
  <c r="AA21" i="17"/>
  <c r="AB21" i="17" s="1"/>
  <c r="I34" i="17"/>
  <c r="E38" i="17"/>
  <c r="AA74" i="17"/>
  <c r="AB74" i="17" s="1"/>
  <c r="I36" i="17"/>
  <c r="I33" i="17"/>
  <c r="AB9" i="17"/>
  <c r="I37" i="17"/>
  <c r="D91" i="17"/>
  <c r="I87" i="17"/>
  <c r="I88" i="17"/>
  <c r="F91" i="17"/>
  <c r="G91" i="17"/>
  <c r="I89" i="17"/>
  <c r="I90" i="17"/>
  <c r="H91" i="17"/>
  <c r="AB62" i="17"/>
  <c r="I86" i="17"/>
  <c r="I38" i="17" l="1"/>
  <c r="J33" i="17" s="1"/>
  <c r="I91" i="17"/>
  <c r="J86" i="17" s="1"/>
  <c r="J88" i="17" l="1"/>
  <c r="J87" i="17"/>
  <c r="J89" i="17"/>
  <c r="J90" i="17"/>
  <c r="J35" i="17"/>
  <c r="J34" i="17"/>
  <c r="J36" i="17"/>
  <c r="J37" i="17"/>
</calcChain>
</file>

<file path=xl/sharedStrings.xml><?xml version="1.0" encoding="utf-8"?>
<sst xmlns="http://schemas.openxmlformats.org/spreadsheetml/2006/main" count="1798" uniqueCount="290">
  <si>
    <t>SECRETARÍA DE EDUCACIÓN MUNICIPAL DE PITALITO</t>
  </si>
  <si>
    <t>AREA DE COBERTURA - SISTEMA INTEGRADO DE MATRICULAS</t>
  </si>
  <si>
    <t>EVOLUCIÓN DE LA MATRÍCULA TOTAL POR SECTOR</t>
  </si>
  <si>
    <t>Oficial</t>
  </si>
  <si>
    <t>No Oficial</t>
  </si>
  <si>
    <t>TOTAL</t>
  </si>
  <si>
    <t>Información 2011 corte 01/05/2011 y 30/10/2011</t>
  </si>
  <si>
    <t>Información 2010 corte 10/03/2010 y 02/12/2010</t>
  </si>
  <si>
    <t>Información 2009 corte 28/08/2009 y 30/11/2009</t>
  </si>
  <si>
    <t>Información 2008 corte 03/04/2008 y 01/11/2008</t>
  </si>
  <si>
    <t>Fuente: MEN-SIMAT- Anexo 6A - 5A</t>
  </si>
  <si>
    <t>Urbana</t>
  </si>
  <si>
    <t>Rural</t>
  </si>
  <si>
    <t>EVOLUCIÓN DE LA MATRÍCULA OFICIAL POR ZONA</t>
  </si>
  <si>
    <t>EVOLUCIÓN DE LA MATRÍCULA OFICIAL POR GRADO</t>
  </si>
  <si>
    <t>-2°</t>
  </si>
  <si>
    <t>-1°</t>
  </si>
  <si>
    <t>0°</t>
  </si>
  <si>
    <t>1º</t>
  </si>
  <si>
    <t>2º</t>
  </si>
  <si>
    <t>3º</t>
  </si>
  <si>
    <t>4º</t>
  </si>
  <si>
    <t>5º</t>
  </si>
  <si>
    <t>6º</t>
  </si>
  <si>
    <t>7º</t>
  </si>
  <si>
    <t>8º</t>
  </si>
  <si>
    <t>9º</t>
  </si>
  <si>
    <t>10º</t>
  </si>
  <si>
    <t>11º</t>
  </si>
  <si>
    <t>12°</t>
  </si>
  <si>
    <t>13°</t>
  </si>
  <si>
    <t>C1</t>
  </si>
  <si>
    <t>C2</t>
  </si>
  <si>
    <t>C3</t>
  </si>
  <si>
    <t>C4</t>
  </si>
  <si>
    <t>C5</t>
  </si>
  <si>
    <t>C6</t>
  </si>
  <si>
    <t>Acel</t>
  </si>
  <si>
    <t>Total</t>
  </si>
  <si>
    <t>MATRICULA TOTAL POR GRADO Y SECTOR</t>
  </si>
  <si>
    <t xml:space="preserve">Oficial </t>
  </si>
  <si>
    <t>Pre y jardín</t>
  </si>
  <si>
    <t>Transición</t>
  </si>
  <si>
    <t>Primaria + Acel</t>
  </si>
  <si>
    <t>Secundaria</t>
  </si>
  <si>
    <t>Media</t>
  </si>
  <si>
    <t>Básica (0-9)</t>
  </si>
  <si>
    <t>MATRICULA POR SECTOR Y NIVEL EDUCATIVO</t>
  </si>
  <si>
    <t>MATRICULA OFICIAL POR ZONA Y NIVEL EDUCATIVO</t>
  </si>
  <si>
    <t>MATRICULA OFICIAL POR INSTITUCION</t>
  </si>
  <si>
    <t>Tradicional</t>
  </si>
  <si>
    <t>Escuela Nueva</t>
  </si>
  <si>
    <t>Post Primaria</t>
  </si>
  <si>
    <t>SER</t>
  </si>
  <si>
    <t>Etno Educación</t>
  </si>
  <si>
    <t>Aceleración del Aprendizaje</t>
  </si>
  <si>
    <t>MATRICULA OFICIAL POR METODOLOGÍA</t>
  </si>
  <si>
    <t>Jóvenes en Extraedad y Adultos</t>
  </si>
  <si>
    <t>Matrícula para Coberturas Brutas</t>
  </si>
  <si>
    <t>Matrícula para Coberturas Netas</t>
  </si>
  <si>
    <t>Transición + Disc.</t>
  </si>
  <si>
    <t>Primaria + Acel.</t>
  </si>
  <si>
    <t>Básica</t>
  </si>
  <si>
    <t>Total sin Pre y jardín</t>
  </si>
  <si>
    <t>5 años</t>
  </si>
  <si>
    <t>6 a 10</t>
  </si>
  <si>
    <t>11 a 14</t>
  </si>
  <si>
    <t>15 a 16</t>
  </si>
  <si>
    <t>5 a 14</t>
  </si>
  <si>
    <t>5 a 16</t>
  </si>
  <si>
    <t>Tasa de cobertura Bruta</t>
  </si>
  <si>
    <t>Tasa de cobertura Neta</t>
  </si>
  <si>
    <t>Primaria</t>
  </si>
  <si>
    <t>EVOLUCION DE ESTABLECIMIENTOS POR SECTOR</t>
  </si>
  <si>
    <t>EVOLUCION DE SEDES POR SECTOR</t>
  </si>
  <si>
    <t>EVOLUCION DE ESTABLECIMIENTOS Y SEDES EDUCATIVAS</t>
  </si>
  <si>
    <t>INDIGENAS</t>
  </si>
  <si>
    <t>MATRICULA INDIOS SEDES RUMIYACO YANACONA Y YACHAWASI</t>
  </si>
  <si>
    <t>MATRICULA OFICIAL POBLACIÓN VULNERABLE</t>
  </si>
  <si>
    <t>DISCAPACITADOS</t>
  </si>
  <si>
    <t>Fuente: MEN-SIMAT- Anexo 6A</t>
  </si>
  <si>
    <t>Información 2008 corte 03/04/2008</t>
  </si>
  <si>
    <t>Información 2009 corte 28/08/2009</t>
  </si>
  <si>
    <t>Información 2010 corte 10/03/2010</t>
  </si>
  <si>
    <t>Información 2011 corte 01/05/2011</t>
  </si>
  <si>
    <t>CAFAM</t>
  </si>
  <si>
    <t>Información 2008 corte Oficial 03/04/2008 y Privada 01/11/2008</t>
  </si>
  <si>
    <t>Edad</t>
  </si>
  <si>
    <t>Establecimientos</t>
  </si>
  <si>
    <t>Matrícula por Sector</t>
  </si>
  <si>
    <t>Matrícula por Zona</t>
  </si>
  <si>
    <t>Matrícula por grado</t>
  </si>
  <si>
    <t>Matrícula por Grado y Sector</t>
  </si>
  <si>
    <t>Matrícula por Sector y Nivel</t>
  </si>
  <si>
    <t>Matrícula por Zona y Nivel</t>
  </si>
  <si>
    <t>Matrícula por Metodología</t>
  </si>
  <si>
    <t>Matrícula por Institución</t>
  </si>
  <si>
    <t>Matrícula Población Vulnerable</t>
  </si>
  <si>
    <t>Alfabetización</t>
  </si>
  <si>
    <t>Coberturas</t>
  </si>
  <si>
    <t>TABLA DE CONTENIDO</t>
  </si>
  <si>
    <t>En el nivel de Primaria incluyendo Aceleración del Aprendizaje se nota una tendencia decreciente en el año 2010 respecto al 2011 mermando en 412 cupos que equivalen al -2.93%. Mientras en el año 2008 a 2009 se logró sostener la matrícula, la tendencia a nivel nacional de acuerdo a cifras del MEN es la disminución de la población de básica primaria</t>
  </si>
  <si>
    <t>Prej</t>
  </si>
  <si>
    <t>Jard</t>
  </si>
  <si>
    <t>TOTALES</t>
  </si>
  <si>
    <t>GRADO/EDAD</t>
  </si>
  <si>
    <t>20 y +</t>
  </si>
  <si>
    <t>1°</t>
  </si>
  <si>
    <t>2°</t>
  </si>
  <si>
    <t>3°</t>
  </si>
  <si>
    <t>4°</t>
  </si>
  <si>
    <t>5°</t>
  </si>
  <si>
    <t>6°</t>
  </si>
  <si>
    <t>7°</t>
  </si>
  <si>
    <t>8°</t>
  </si>
  <si>
    <t>9°</t>
  </si>
  <si>
    <t>10°</t>
  </si>
  <si>
    <t xml:space="preserve">11° </t>
  </si>
  <si>
    <t>12° NS</t>
  </si>
  <si>
    <t>13° NS</t>
  </si>
  <si>
    <t>C 2 ad</t>
  </si>
  <si>
    <t>C 1 ad</t>
  </si>
  <si>
    <t>C 3 ad</t>
  </si>
  <si>
    <t>C 4 ad</t>
  </si>
  <si>
    <t>C 5 ad</t>
  </si>
  <si>
    <t>C 6 ad</t>
  </si>
  <si>
    <t>-2 y -1</t>
  </si>
  <si>
    <t>0°-11°</t>
  </si>
  <si>
    <t>12°-13°</t>
  </si>
  <si>
    <t>Adult</t>
  </si>
  <si>
    <t>%</t>
  </si>
  <si>
    <t>Ideal</t>
  </si>
  <si>
    <t>Normal</t>
  </si>
  <si>
    <t>Aceptable</t>
  </si>
  <si>
    <t>Inaceptable</t>
  </si>
  <si>
    <t>Eliminado</t>
  </si>
  <si>
    <t>Matricula en extraedad</t>
  </si>
  <si>
    <t>% Extraedad por Grado</t>
  </si>
  <si>
    <t>Grado</t>
  </si>
  <si>
    <t>0° a 11°</t>
  </si>
  <si>
    <t>Matricula por Grado y Edad</t>
  </si>
  <si>
    <t>indigenas cabildos</t>
  </si>
  <si>
    <t>ciclos de adultos DECRETO 3011 SENTENCIA T108 DE 2001</t>
  </si>
  <si>
    <t>MATRICULA TOTAL PITALITO POR EDAD Y GRADO AÑO 2010</t>
  </si>
  <si>
    <t>MATRICULA TOTAL PITALITO POR EDAD Y GRADO AÑO 2011</t>
  </si>
  <si>
    <t>Hombres</t>
  </si>
  <si>
    <t>Mujeres</t>
  </si>
  <si>
    <t>EDADES</t>
  </si>
  <si>
    <t>EVOLUCIÓN DE LA TASA DE COBERTURA BRUTA Y NETA POR NIVELES EDUCATIVOS FUENTE SIMAT - SINEB</t>
  </si>
  <si>
    <t>MATRICULA TOTAL PITALITO POR EDAD Y GRADO AÑO 2012</t>
  </si>
  <si>
    <t>Información 2012 corte 30/05/2012</t>
  </si>
  <si>
    <t>Información 2012 corte 30/05/2012 y 30/11/2012</t>
  </si>
  <si>
    <t>A Crecer</t>
  </si>
  <si>
    <t>alfabetizacion 1 2 3</t>
  </si>
  <si>
    <t>C0</t>
  </si>
  <si>
    <t>ciclos de adultos alfabetizacion</t>
  </si>
  <si>
    <t>Información 2013 corte 31/05/2013 y 30/11/2013</t>
  </si>
  <si>
    <t>Información 2013 corte 31/05/2013 - 02/12/2013 Pobl A Crecer y Ser</t>
  </si>
  <si>
    <t>C 0 ad</t>
  </si>
  <si>
    <t>MATRICULA TOTAL PITALITO POR EDAD Y GRADO AÑO 2013</t>
  </si>
  <si>
    <t>MATRICULA TOTAL PITALITO POR EDAD Y GRADO AÑO 2014</t>
  </si>
  <si>
    <t>Información 2014 corte 6A 01/04/2014 - 31/12/2014 y 5A 31 diciembre 2014</t>
  </si>
  <si>
    <t>Información 2014 corte 6A 01/04/2014 - 31/12/2014</t>
  </si>
  <si>
    <t>Información 2015 corte 6A 01/04/2015 Pobl Vulnerable Atendida no incl victimas minas</t>
  </si>
  <si>
    <t>MATRICULA TOTAL PITALITO POR EDAD Y GRADO AÑO 2015</t>
  </si>
  <si>
    <t>Total General</t>
  </si>
  <si>
    <t>Información 2015 corte 6A 01/04/2015 y 01/11/2015</t>
  </si>
  <si>
    <t>Información 2016 corte 6A 31/03/2016 Pobl Vulnerable Atendida no incl victimas minas</t>
  </si>
  <si>
    <t>MATRICULA TOTAL PITALITO POR EDAD Y GRADO AÑO 2016</t>
  </si>
  <si>
    <t>NACIONAL</t>
  </si>
  <si>
    <t>* Población en edad escolar Municipio de Pitalito</t>
  </si>
  <si>
    <t>* Población en edad escolar Colombia</t>
  </si>
  <si>
    <t>Población DANE Pitalito</t>
  </si>
  <si>
    <t>Población DANE Nacional</t>
  </si>
  <si>
    <t>Información 2016 corte 6A 31/03/2016 y 5A 01/12/2016</t>
  </si>
  <si>
    <t>ciclos adultos alfabetizacion</t>
  </si>
  <si>
    <t>zona rural de 6 a 9 secundaria</t>
  </si>
  <si>
    <t>zona rural de 0 a 5 primaria</t>
  </si>
  <si>
    <t>zona urbana y sedes de la zona rural de 0 a 11</t>
  </si>
  <si>
    <t>Este indicador compara la matrícula total oficial y no oficial (contratada y no contratada) por grado con la edad de los estudiantes registrados. Incluye toda la población en los niveles de preescolar, primaria, secundaria, media, ciclo complementario y educación para jóvenes en extra edad y adultos del sector oficial y no oficial. La extraedad escolar hace referencia al desfase existente, en por lo menos dos, tres o mas años, entre la edad del estudiante y la edad esperada para cursar determinado grado. Por ejemplo, se espera que un estudiante que cursa segundo grado tenga siete años de edad, si tiene diez años o más, se considera como un estudiante en situación de extraedad. Aunque la ley no define de manera taxativa el rango de edad por grado, en el manejo estadístico tanto del DANE como del DNP sí se establece un intervalo entre los 5 y los 16 para cursar la educación básica primaria, secundaria y media, del cual se pueden inferir estos rangos edad - grado. De igual forma, el artículo 8° del decreto 1860 de 1994 le asigna al establecimiento educativo la responsabilidad de definir los límites de edad superior e inferior para cursar los estudios. En el Municipio de Pitalito la extraedad se presenta principalmente por la repetición de grados por prácticas pedagógicas punitivas, la deserción recurrente y en lagunos casos por el ingreso tardío a la escuela. Entre los factores que desencadenan la extraedad se encuentran: ser el segundo municipio receptor de población de desplazamiento forzado, los distintos factores de violencia, la dispersión de la población, la precaria situación económica de las familias, el trabajo infantil y la cultura familiar que da poca importancia a la educación de sus hijos</t>
  </si>
  <si>
    <t>MATRICULA TOTAL POR GRADO Y EDAD 2010, 2011, 2012, 2013, 2014, 2015, 2016 y 2017</t>
  </si>
  <si>
    <t>MATRICULA TOTAL PITALITO POR EDAD Y GRADO AÑO 2017</t>
  </si>
  <si>
    <t>Este indicador compara la matrícula total oficial y no oficial (contratada y no contratada) por grado con la edad de los estudiantes registrados. Incluye toda la población en los niveles de preescolar, primaria, secundaria, media, ciclo complementario y educación para jóvenes en extra edad y adultos del sector oficial y no oficial. La extraedad escolar hace referencia al desfase existente, en por lo menos dos, tres o mas años, entre la edad del estudiante y la edad esperada para cursar determinado grado. Por ejemplo, se espera que un estudiante que cursa segundo grado tenga siete años de edad, si tiene diez años o más, se considera como un estudiante en situación de extraedad. Aunque la ley no define de manera taxativa el rango de edad por grado, en el manejo estadístico tanto del DANE como del DNP sí se establece un intervalo entre los 5 y los 16 para cursar la educación básica primaria, secundaria y media, del cual se pueden inferir estos rangos edad - grado. De igual forma, el artículo 8° del decreto 1860 de 1994 le asigna al establecimiento educativo la responsabilidad de definir los límites de edad superior e inferior para cursar los estudios. En el Municipio de Pitalito la extraedad se presenta principalmente por la repetición de grados por prácticas pedagógicas punitivas, la deserción recurrente y en lagunos casos por el ingreso tardío a la escuela. Entre los factores que desencadenan la extraedad se encuentran: ser el segundo municipio receptor de población en situación de desplazamiento forzado, los distintos factores de violencia, la dispersión de la población, la precaria situación económica de las familias, el trabajo infantil, el nivel educativo de los padres de familia y la cultura familiar que da poca importancia a la educación de sus hijos.</t>
  </si>
  <si>
    <t>Información 2017 corte 6A 01/04/2017 y 5A 30/11/2017</t>
  </si>
  <si>
    <t>Información 2017 corte 6A 01/04/2017 no incluye victimas de minas</t>
  </si>
  <si>
    <t>Este indicador muestra la evolución de los establecimientos educativos oficiales y no oficiales que atienden a la demanda escolar del Municipio de Pitalito. Incluye también las sedes educativas que implementan los niveles de preescolar, primaria, secundaria, media, ciclo complementario y educación para jóvenes en extra edad y adultos del sector oficial y no oficial. De conformidad con lo dispuesto en el artículo 9° de la Ley 715 de 2001, se denomina institución educativa el conjunto de personas y bienes promovida por las autoridades públicas o particulares cuya finalidad es prestar un año de educación preescolar y nueve grados de educación básica como mínimo, y la media; la que para prestar el servicio educativo debe contar con licencia de funcionamiento o reconocimiento de carácter oficial, disponer de la infraestructura administrativa, soportes pedagógicos, planta física y medios educativos adecuados; debe combinar los recursos para brindar una educación de calidad, la evaluación permanente, el mejoramiento continuo del servicio educativo y los resultados del aprendizaje en el marco de su Proyecto Educativo Institucional. Las instituciones educativas estatales son departamentales, distritales y municipales, esto quiere que se consideran instituciones educativas de conformidad con el precitado articulo 9 de la ley 715 de 2001, aquellos establecimientos donde se ofrece el servicio educativo de por lo menos un año de preescolar y los nueve grados de la básica, el año de preescolar, la básica y la media o exclusivamente los dos grados de la educación media. En los demás casos se tratará de centros educativos.</t>
  </si>
  <si>
    <t>niños extraedad primaria mayores de 10 años</t>
  </si>
  <si>
    <t>Información 2018 corte 6A 01/04/2018 no incluye victimas de minas</t>
  </si>
  <si>
    <t>MATRICULA TOTAL PITALITO POR EDAD Y GRADO AÑO 2018</t>
  </si>
  <si>
    <t>Información 2018 corte 6A 01/04/2018 y 5A 30/11/2018</t>
  </si>
  <si>
    <t>Este indicador compara la matrícula total oficial y no oficial (contratada y no contratada) por grado con la edad de los estudiantes registrados. Incluye toda la población en los niveles de preescolar, primaria, secundaria, media, ciclo complementario y educación para jóvenes en extra edad y adultos del sector oficial y no oficial. La extraedad escolar hace referencia al desfase existente, en por lo menos dos, tres o mas años, entre la edad del estudiante y la edad esperada para cursar determinado grado. Por ejemplo, se espera que un estudiante que cursa segundo grado tenga siete años de edad, si tiene diez años o más, se considera como un estudiante en situación de extraedad. Aunque la ley no define de manera taxativa el rango de edad por grado, en el manejo estadístico tanto del DANE como del DNP sí se establece un intervalo entre los 5 y los 16 para cursar la educación básica primaria, secundaria y media, del cual se pueden inferir estos rangos edad - grado. De igual forma, el artículo 8° del decreto 1860 de 1994 le asigna al establecimiento educativo la responsabilidad de definir los límites de edad superior e inferior para cursar los estudios. En el Municipio de Pitalito la extraedad se presenta principalmente por la repetición de grados por prácticas pedagógicas punitivas, la deserción recurrente y en algunos casos por el ingreso tardío a la escuela. Entre los factores que desencadenan la extraedad se encuentran: ser el segundo municipio receptor de población en situación de desplazamiento forzado, los distintos factores de violencia, la dispersión de la población, la precaria situación económica de las familias, el trabajo infantil, el nivel educativo de los padres de familia y la cultura familiar que da poca importancia a la educación de sus hijos.</t>
  </si>
  <si>
    <t>* Población en edad escolar Municipio de Pitalito Según SISBEN</t>
  </si>
  <si>
    <t>Población SISBEN Pitalito</t>
  </si>
  <si>
    <t>Información 2019 corte 6A 01/04/2019 y 5A 01/04/2019 Preeliminar</t>
  </si>
  <si>
    <t>MATRICULA TOTAL PITALITO POR EDAD Y GRADO AÑO 2019</t>
  </si>
  <si>
    <t>Información 2019 corte 6A 01/04/2019 y 5A 01/12/2019</t>
  </si>
  <si>
    <t>Información 2020 corte 6A 01/05/2020 y 5A 01/05/2020 preeliminar</t>
  </si>
  <si>
    <t>IE MUNICIPAL CHILLURCO</t>
  </si>
  <si>
    <t>IE MUNICIPAL CRIOLLO</t>
  </si>
  <si>
    <t>IE MUNICIPAL DOMINGO SAVIO</t>
  </si>
  <si>
    <t>IE MUNICIPAL GUACACALLO</t>
  </si>
  <si>
    <t>IE MUNICIPAL HUMBERTO MUÑOZ ORDOÑEZ</t>
  </si>
  <si>
    <t>IE MUNICIPAL JORGE VILLAMIL CORDOVEZ</t>
  </si>
  <si>
    <t>IE MUNICIPAL JOSE EUSTASIO RIVERA</t>
  </si>
  <si>
    <t>IE MUNICIPAL LA LAGUNA</t>
  </si>
  <si>
    <t>IE MUNICIPAL LICEO SUR ANDINO</t>
  </si>
  <si>
    <t>IE MUNICIPAL MONTESSORI</t>
  </si>
  <si>
    <t>IE MUNICIPAL NACIONAL</t>
  </si>
  <si>
    <t>IE MUNICIPAL NORMAL SUPERIOR</t>
  </si>
  <si>
    <t>IE MUNICIPAL PACHAKUTI</t>
  </si>
  <si>
    <t>IE MUNICIPAL PALMARITO</t>
  </si>
  <si>
    <t>IE MUNICIPAL VILLA FATIMA</t>
  </si>
  <si>
    <t>IE MUNICIPAL WINNIPEG</t>
  </si>
  <si>
    <t>Total general</t>
  </si>
  <si>
    <t>VICTIMAS DEL CONFLICTO</t>
  </si>
  <si>
    <t>Información 2019 corte 6A 01/04/2019</t>
  </si>
  <si>
    <t>Saben leer y escribir</t>
  </si>
  <si>
    <t>Tasa analfabetismo</t>
  </si>
  <si>
    <t>Si</t>
  </si>
  <si>
    <t>No</t>
  </si>
  <si>
    <t>No informa</t>
  </si>
  <si>
    <t>Total Hombres</t>
  </si>
  <si>
    <t>Total mujeres</t>
  </si>
  <si>
    <t>Colombia</t>
  </si>
  <si>
    <t>Pitalito</t>
  </si>
  <si>
    <t>TASA DE ANALFABETISMO CENSO DANE 2018</t>
  </si>
  <si>
    <t>MATRICULA TOTAL PITALITO POR EDAD Y GRADO AÑO 2020</t>
  </si>
  <si>
    <t>Información 2020 corte 6A 01/05/2020 y 5A 01/05/2020</t>
  </si>
  <si>
    <t>Información 2020 corte 6A 01/05/2020</t>
  </si>
  <si>
    <t>Información 2021 corte 6A 01/05/2021</t>
  </si>
  <si>
    <t>MATRICULA TOTAL PITALITO POR EDAD Y GRADO AÑO 2021</t>
  </si>
  <si>
    <t>EVOLUCIÓN DE LA TASA DE COBERTURA BRUTA Y NETA POR NIVELES EDUCATIVOS FUENTE SIMAT - SINEB - DANE</t>
  </si>
  <si>
    <t>PACES</t>
  </si>
  <si>
    <t>Información 2021 corte 6A 01/05/2021 y 5A 01/05/2021</t>
  </si>
  <si>
    <t>MATRICULA TOTAL PITALITO POR EDAD Y GRADO AÑO 2022</t>
  </si>
  <si>
    <t>Información 2022 corte 6A 02/05/2022</t>
  </si>
  <si>
    <t>Información 2019 corte 6A 01/04/2019 y 5A 01/04/2019</t>
  </si>
  <si>
    <t>Este indicador compara la matrícula total oficial y no oficial (contratada y no contratada) por grado con la edad de los estudiantes registrados. Incluye toda la población en los niveles de preescolar, primaria, secundaria, media, ciclo complementario y educación para jóvenes en extra edad y adultos del sector oficial y no oficial. La extraedad escolar hace referencia al desfase existente, en por lo menos dos, tres o mas años, entre la edad del estudiante y la edad esperada para cursar determinado grado. Por ejemplo, se espera que un estudiante que cursa segundo grado tenga siete años de edad, si tiene diez años o más, se considera como un estudiante en situación de extraedad. Aunque la ley no define de manera taxativa el rango de edad por grado, en el manejo estadístico tanto del DANE como del DNP sí se establece un intervalo entre los 5 y los 16 para cursar la educación básica primaria, secundaria y media, del cual se pueden inferir estos rangos edad - grado. Por otra parte, El Artículo 2 del Decreto 2247 de 1997 señala las edades para la prestación del servicio público educativo del nivel preescolar indicando que el grado de transición está dirigido a educandos de cinco años de edad y que correspondel al grado obligatorio constitucional. De igual forma, el artículo 8° del decreto 1860 de 1994 le asigna al establecimiento educativo la responsabilidad de definir los límites de edad superior e inferior para cursar los estudios. .En el Municipio de Pitalito la extraedad se presenta principalmente por la repetición de grados por prácticas pedagógicas punitivas, la deserción recurrente y en algunos casos por el ingreso tardío a la escuela. Entre los factores que desencadenan la extraedad se encuentran: ser el segundo municipio receptor de población en situación de desplazamiento forzado, los distintos factores de violencia, la dispersión de la población, la precaria situación económica de las familias, el trabajo infantil, el nivel educativo de los padres de familia y la cultura familiar que da poca importancia a la educación de sus hijos.</t>
  </si>
  <si>
    <t>Información 2021 corte 6A 01/05/2021 y 5A 31/12/2021</t>
  </si>
  <si>
    <t>Información 2022 corte 6A 02/05/2022 y 5A 31/12/2022</t>
  </si>
  <si>
    <t>41°</t>
  </si>
  <si>
    <t>42°</t>
  </si>
  <si>
    <t>43°</t>
  </si>
  <si>
    <t>44°</t>
  </si>
  <si>
    <t>45°</t>
  </si>
  <si>
    <t>MATRICULA TOTAL PITALITO POR EDAD Y GRADO AÑO 2023</t>
  </si>
  <si>
    <t>Pre-Jardin</t>
  </si>
  <si>
    <t>Jardin o Kinder</t>
  </si>
  <si>
    <t>Transicion</t>
  </si>
  <si>
    <t>Primero</t>
  </si>
  <si>
    <t>Segundo</t>
  </si>
  <si>
    <t>Tercero</t>
  </si>
  <si>
    <t>Cuarto</t>
  </si>
  <si>
    <t>Quinto</t>
  </si>
  <si>
    <t>Sexto</t>
  </si>
  <si>
    <t>Septimo</t>
  </si>
  <si>
    <t>Octavo</t>
  </si>
  <si>
    <t>Noveno</t>
  </si>
  <si>
    <t>Decimo</t>
  </si>
  <si>
    <t>Once</t>
  </si>
  <si>
    <t>Otros grados</t>
  </si>
  <si>
    <t>Extraedad</t>
  </si>
  <si>
    <t>% Extraedad</t>
  </si>
  <si>
    <t xml:space="preserve"> 0° a 11°</t>
  </si>
  <si>
    <t>Subedad</t>
  </si>
  <si>
    <t>Información 2023 corte 6A 01/05/2023 y 5A 31/12/2023</t>
  </si>
  <si>
    <t>Información 2023 corte 6A 01/05/2023</t>
  </si>
  <si>
    <t>Este indicador compara la matrícula total oficial y no oficial (contratada y no contratada) por grado con la edad de los estudiantes registrados. Incluye toda la población en los niveles de preescolar, primaria, secundaria, media, ciclo complementario y educación para jóvenes en extra edad y adultos del sector oficial y no oficial. La extraedad escolar hace referencia al desfase existente, en por lo menos dos, tres o mas años, entre la edad del estudiante y la edad esperada para cursar determinado grado. Por ejemplo, se espera que un estudiante que cursa segundo grado tenga siete años de edad, si tiene diez años o más, se considera como un estudiante en situación de extraedad. Aunque la ley no define de manera taxativa el rango de edad por grado, en el manejo estadístico tanto del DANE como del DNP sí se establece un intervalo entre los 5 y los 16 para cursar la educación básica primaria, secundaria y media, del cual se pueden inferir estos rangos edad - grado. Por otra parte, El Artículo 2 del Decreto 2247 de 1997 señala las edades para la prestación del servicio público educativo del nivel preescolar indicando que el grado de transición está dirigido a educandos de cinco años de edad y que correspondel al grado obligatorio constitucional. De igual forma, el artículo 8° del decreto 1860 de 1994 le asigna al establecimiento educativo la responsabilidad de definir los límites de edad superior e inferior para cursar los estudios. En el Municipio de Pitalito la extraedad se presenta principalmente por la repetición de grados por prácticas pedagógicas punitivas, la deserción recurrente y en algunos casos por el ingreso tardío a la escuela. Entre los factores que desencadenan la extraedad se encuentran: ser el segundo municipio receptor de población en situación de desplazamiento forzado, los distintos factores de violencia, la dispersión de la población, la precaria situación económica de las familias, el trabajo infantil, el nivel educativo de los padres de familia y la cultura familiar que da poca importancia a la educación de sus hijos.</t>
  </si>
  <si>
    <t>Información 2024 corte 6A 01/05/2024 y 5A 01/5/2024 preeliminar</t>
  </si>
  <si>
    <t>Información 2023 corte 6A 01/05/2023 y 5A 01/12/2024</t>
  </si>
  <si>
    <t>Información 2024 corte 6A 01/05/2024 y 5A 01/05/2024 preeliminar</t>
  </si>
  <si>
    <t>Información 2023 corte 6A 01/05/2024</t>
  </si>
  <si>
    <t>* Proyecciones poblacion Municipal 2018-2026</t>
  </si>
  <si>
    <t>* DANE Edades simples 1985_2020</t>
  </si>
  <si>
    <t>MATRICULA TOTAL PITALITO POR EDAD Y GRADO AÑO 2024</t>
  </si>
  <si>
    <t>La tasa de cobertura bruta es la relación porcentual entre los alumnos matriculados en un nivel de enseñanza específico, sin incluir prejardin y jardin, independiente de la edad que estos tengan y el total de población en el rango de edad teórico correspondiente a dicho nivel. La tasa de cobertura bruta da cuenta de la capacidad del sistema educativo para matricular alumnos en un nivel educativo específico. Es factible que en el cálculo de este indicador se obtengan resultados de cobertura mayores a 100% dado que el numerador incluye alumnos en extraedad. Una tasa cercana o superior a 100% indica que, en teoría, el municipio cuenta con la capacidad para atender a toda su población en edad escolar, aunque no indica que proporción de esta población ya se encuentra matriculada. De acuerdo con la información suministrada por el anexo 6A y 5A, el municipio de Pitalito manejó unas tasas de cobertura bruta en el 2023 y 2024 así:  en el nivel de transición, del 110% y 112% respectivamente, en el nivel de primaria del 118% y 119%, en el nivel de secundaria 117% y 116% en el nivel de media 90% y 85%.  Cabe resaltar que en básica la cobertura supera el 100%, situación que demuestra el esfuerzo desarrollado para generar acciones que permiten que los niños y niñas en edad escolar estén estudiando a pesar de la disminución en las tasas de cobertura en algunos niveles. La tasa de cobertura neta equivale a la relación porcentual de niños matriculados en la edad escolar en los niveles educativos de estudio (transición, primaria, secundaria y media) y la población en edad escolar DANE para cada nivel. El municipio de Pitalito para el año 2022 y 2023 registró una cobertura neta en el nivel de transición del 84% y 83% respectivamente, en el nivel de primaria 102% y 104%, en el nivel de secundaria 83% y 83%, en el nivel de media 44% y 43%. Es preocupante que a medida que se avanza en los niveles de enseñanza se presenta un comportamiento negativo y progresivamente decreciente, lo cual muestra la brecha y caída en el indicador; dicha situación se puede explicar en fenómenos sociales, económicos como la imposibilidad que tienen las familias de subsidiar los costos académicos especialmente en los grados 10 y 11 a pesar de la gratuidad educativa pero al mismo tiempo la poca importancia que le da la familia a la educación de sus hijos. Es evidente que el nivel de escolaridad de los padres de familia influye directamente en el acceso y la permanencia escolar.</t>
  </si>
  <si>
    <t>MATRICULA TOTAL PITALITO POR EDAD Y GRADO AÑO 2025</t>
  </si>
  <si>
    <t>Información 2025 corte 6A 01/05/2025 y 5A 01/05/2025 preeliminar</t>
  </si>
  <si>
    <t>Información 2025 corte 6A 01/05/2025</t>
  </si>
  <si>
    <t>Este indicador muestra la evolución de la matrícula total por sector (oficial y no oficial, contratada y no contratada). Incluye toda la población en los niveles de preescolar, primaria, secundaria, media, ciclo complementario y educación para jóvenes en extra edad y adultos de establecimientos oficiales y privados. Teniendo en cuenta los cortes estudiados desde el 2010, año en que la secretaría de educación estaba certifcada hasta la vigencia 2025, el promedio de la matricula total del sector oficial ha sido de 29.691 estudiantes atendidos, mostrando un crecimiento del año 2008 respecto al 2009 del 2.68% mientras que del año 2010 respecto al 2011 se aprecia un leve decrecimiento de la matrícula del -0.08% que corresponde a 24 estudiantes menos. Se puede apreciar que la matrícula oficial creció considerablemente hasta la vigencia 2013, sin embargo a partir de ese año la cantidad de estudiantes vinculados al sistema educativo se ha disminuido. La matrícula No Oficial (privada), refleja un incremento del 8.13% entre el año 2008 y el 2009 mientras que del año 2010 a 2011 mostró un crecimiento del 3,19%. Desde la certificación en el año 2010 la matrícula no oficial no había presentado variaciones significativas en su población hasta el año 2021 cuando la pandemia con ocación del COVID 19 generó retiros y cambios de sector de estudiantes debido a la situación económica de las familias que les impedía el pago de pensión y matricula en los colegios privados. Si comparamos 2021 con 2020 se evidencia 393 estudiante menos en el sector privado, sin embargo en el 2022 esa población volvió a recuperarse incrementándose para el año 2023. A 2025, La matrícula oficial corresponde al 86.91% de la matrícula total del Municipio de Pitalito y la matricula privada corresponde al 13,09% de la matrícula total.</t>
  </si>
  <si>
    <t>Este indicador muestra la evolución de la matrícula oficial total por zona urbana y rural (contratada y no contratada). Incluye toda la población en los niveles de preescolar,  primaria, secundaria, media, ciclo complementario y educación para jóvenes en extra edad y adultos del sector oficial. A 2025 la matrícula oficial de la zona urbana corresponde al 58.64% de la matricula total oficial mientras que la zona rural al 41,36% reflejando así que el Municipio de Pitalito tiene un mayor porcentaje de matrícula urbana que rural. En la zona urbana se percibIó un incremento del 1.55% entre el año 2008 y 2009; del año 2010 a 2011 se notó un leve incremento de la matrícula en 0,76%. En la zona rural se observó un importante crecimiento de la matrícula entre el 2008 y 2009 del 4.62% pero del año 2010 al 2011 se percibió un leve decrecimiento del -1.50% . Nótese la significativa disminución de matrícula desde el año 2013 a 2025 tanto en la zona urbana como en la zona rural. Al comparar la matricula de 2025 con respecto a 2013 se observa una importante disminución del -20,31%; al comparar esos mismos años por zona se refleja una disminución en la zona urbana de -21,32% mientras que en la zona rural es del -18,84%. Si bien, se sabe que la población matrículada ha disminuido, también es importante señalar que en el año 2013 operaron los programas de alfabetización bajo el modelo educativo SER y A Crecer que dispararon las coberturas brutas, de ahí se explica las grandes diferencias. Este fenómeno de descenso de la matrícula en la zona rural obedece a la dependencia de ingresos de la mayoría de la población procedentes de la agricultura. Al encontrarse en condiciones desfavorables, las familias cambian de domicilio y en muchos casos se desplazan a otros municipios y departamentos en busca de nuevas oportunidades. Un importante acierto al desarrollo de la educación rural y a fortalecimiento de la oferta en el Municipio de Pitalito tuvo que ver con la implementación del ciclo educativo completo en todas las Instituciones Educativas ubicadas en la zonar rural, incluso en sedes rurales que no son principales como Arrayanes, Charguayaco, San Francisco, Betania y Palmar de Criollo,esto significa que se ofrece del grado cero a once.</t>
  </si>
  <si>
    <t>Este indicador muestra la evolución de la matrícula oficial total por grado (contratada y no contratada). Incluye toda la población en los niveles de preescolar, primaria, secundaria, media, ciclo complementario y educación para jóvenes en extra edad y adultos del sector oficial. Una cohorte es un grupo de alumnos que inician al mismo tiempo sus estudios en un grado, es decir, en el mismo periodo escolar. En este caso particular encontramos que en el 2008 existía una población de 1874 niños en el sistema educativo de grado cero. En el 2009 en el grado primero la matrícula aumentó a 3034 estudiantes reflejando un aumento de 1160 niños (61,90%). Para el 2010 en el grado segundo encontramos 2906 niños matriculados. Esto evidencia una promoción de estudiantes por año en crecimiento en el nivel de preescolar y primaria. En el nivel de secundaria y media sucede lo contrario, el mismo grupo poblacional que ingresa al grado sexto va disminuyendo a medida que se van promocionando al año siguiente, esto refleja que la deserción interanual afecta sobre todo a los niveles superiores de la educación en Pitalito. Desde el año 2016  la secretaría de educación actualizó los datos de las cohortes por institución educativa, zona y nivel. Este ejercicio ha permitido identificar la ineficiencia del sistema educativo escolar evidenciando la dificultad de mantener a la población escolar en el sistema educativo a medida que se promociona año a año. Para mitigar este fenómeno la apuesta está dada en el Plan de Desarrollo Municipal donde se aborda el acompañamiento a los establecimientos educativos en la resignificación de los Proyectos Educativos Institucionales PEI, la revisión de los Sistemas Institucionales de Evaluación de Estudiantes SIEE y la sensibilización al personal administrativo y docente a través del Plan de Capacitación y Bienestar Social. Con la información de los cohortes se identificó que el 61,40% de la población que se matrículó en el grado sexto vigencia 2020, presentó algún tipo de rezago al finalizar el ciclo escolar en el grado once vigencia 2025.</t>
  </si>
  <si>
    <t>Este indicador muestra la evolución de la matrícula oficial y no oficial total por grado (contratada y no contratada). Incluye toda la población en los niveles de preescolar, primaria, secundaria, media, ciclo complementario y educación para jóvenes en extra edad y adultos del sector oficial y no oficial. Al comparar la matrícula total no oficial de 2025 con respecto a 2024 (incluye prejardin y jardin), se puede evidenciar una disminución del -2,42% cifra mucho mas favorable que el de los periodos de 2024 con respecto a 2023. Por su parte, la matrícula  total oficial disminuyó -0,88% en 2025 con respecto al 2024 mostrando cinco años consecutivos de decrecimiento en el sector oficial. En el  año 2025 la matricula total en el municipio de Pitalito disminuyó -1,09% mostrando así 346 estudiantes menos en el sistema educativo. A pesar del importante incremento de la población matriculada procedente de la República Bolivariana de Venezuela migrante por motivo de la crisis económica, política y social del vecino país, se ha quedado estancada.</t>
  </si>
  <si>
    <t xml:space="preserve">Por su situación geográfica estratégica el Municipio de Pitalito ha presentado un crecimiento demográfico significativo en los últimos años. De acuerdo a la información del DANE de las estimaciones poblacionales, en el 2005 Pitalito contaba con 102.460  habitantes y a 2025 tiene una población de 133.663 aumentando en un 30,45% en 20 años. Por otra parte, según cifras de la base de datos del Sisben 2025, el Municipio de Pitalito tiene 121.011 habitantes de los cuales 60.310 viven en la zona urbana y 60.701 viven en la zona rural, lo que significa que el 49,84% reside en el caso urbano y el 50,16% en el sector rural mostrando así una proporcionalidad en las dos zonas.
Según las cifras del DANE, la población en edad escolar (5 a 16 años) para el Municipio de Pitalito tuvo un decrecimiento del 2005 a 2024 del -3,35% y la tendencia del mismo rango de edad a nivel nacional decreció un -10,33%. Con el nuevo Censo DANE 2018 la tendencia poblacional del municipio de Pitalito cambió significativamente mostrando una disminución considerable en la población de edad escolar, ocurriendo lo mismo con la tendencia nacional mostrando un decrecimiento de la población en edad escolar. Por su parte, con el Censo DANE 2005, el comportamiento en el aumento de la población en edad escolar del Municipio de Pitalito permitió el crecimiento de las coberturas educativas de forma significativa en los últimos años, sin embargo, fenómenos como la reprobación y la extraedad han impactado negativamente en las cifras de matrícula. En el Municipio de Pitalito hasta el año 2014 se encontraban registrados según el RUV (Registro Único de Víctimas) un total de 30.210  personas víctimas del conflicto siendo el segundo receptor de población desplazada del departamento del Huila; destacándose como hechos victimizantes el desplazamiento (10.691 entre el 2011 y 2014), homicidio (1.274 entre 2011 y 2014) y amenaza (441 casos entre 2011 - 2014) y desaparición forzada (257 casos entre 2011 - 2014).  Así mismo se encuentra un registro de 2.151 hogares expulsados del territorio, según información del RNI (Red Nacional de Información). El resultado de esto es una alta tasa de población flotante que impacta significativamente la permanencia escolar. Los datos estadísticos muestran que el Municipio de Pitalito tiene una población joven. De acuerdo a la información suministrada por Sisben 2025, la población de 5 a 17 años es de 26.753 representando el 22,11% del total de los habitantes. </t>
  </si>
  <si>
    <t>Este indicador muestra la evolución de la matrícula oficial y no oficial por nivel educativo (no incluye matricula contratada). Presenta la población en los niveles de preescolar, primaria, secundaria y media pero no incluye ciclo complementario y educación para jóvenes en extra edad y adultos. Los grados de Pre jardín y jardín son atendidos únicamente por el sector No Oficial (privado). En el sector oficial grado de transición se observa un leve decrecimiento del año 2008 a 2009 de 21 cupos menos equivalentes al -1.12% pero del año 2010 al 2011 se puede apreciar un incremento considerable de 208 cupos adicionales correspondientes al 11.19%. Al comparar la vigencia 2025 con respecto a 2024 se observa en el grado de transición un importante decrecimiento del -8,19% (173 estudiantes) correspondiente al sector oficial. Por otra parte, en el sector privado ese mismo grado presentó una disminución con respecto al año anterior del -3,53% (13 estudiantes). Se puede apreciar la signfificativa caída de la matrícula del grado de transición en el sector oficial y no oficial luego del importante repunte de los años 2022 y 2023 en ambos sectores luego de la pandemia ocacionada por el COVID-19. Se debe reconocer la importante oferta y los costos educativos accequibles de algunos establecimientos educativos no oficiales para la familia laboyana que impactan positivamente en el acceso al sistema educativo local de la primera infancia.</t>
  </si>
  <si>
    <t>Este indicador muestra la evolución de la matrícula oficial por nivel educativo y zona (urbana y rural). En este informe se relaciona la población en los niveles de preescolar, primaria, secundaria y media por zona urbana y rural pero no incluye ciclo complementario y educación para jóvenes en extra edad y adultos. Analizando la cantidad de población por niveles de la zona urbana de la vigencia 2024, se puede apreciar que el nivel de primaria representa el 45,06% del total de la matricula de la zona urbana, le sigue secundaria con el 36,75% el nivel de media con el 11,41% y por último preescolar con el 6,77%. Por otra parte, en la zona rural el nivel de primaria representa el 53,54% del total de la matricula de la zona rural, seguido por el nivel de secundaria con el 29,06%, el nivel de preescolar con el 8,43% y por último el nivel de media con el 8,43%. Se puede concluir que los niveles que concentran la mayor cantidad de población en el municipio de Pitalito son primaria y secundaria respectivamente. También se puede inferir que es mas dificil vincular y mantener a la población de la zona rural que aplica para el nivel de secundaria que esa misma población de la zona urbana. Es evidente que existe una significativa brecha en la educación urbana y rural por las condiciones particulares de cada una de ellas.</t>
  </si>
  <si>
    <t>Actualmente en el Municipio de Pitalito se implementan las metodologías: Escuela Nueva, Postprimaria Rural, Aceleración del Aprendizaje, etnoeducación y el programa para jóvenes y personas adultas en extraedad según el Decreto 3011 de 1997 compilado en el Decreto 1075 de 2015. Con la implementación de modelos educativos flexibles, como Escuela Nueva, Aceleración del Aprendizaje, etnoeducación y Postprimaria, se ha logrado “acercar la escuela a los niños”, asegurándoles a los estudiantes, especialmente de las zonas rurales, encontrar la oferta educativa. Así mismo, se ha respondido al problema de pertinencia de la oferta por ser estos modelos adaptables al entorno y necesidades de los estudiantes. Escuela Nueva es un modelo escolarizado de educación formal que ofrece educación básica primaria, facilitando la atención multigrado en el aula. Aceleración del Aprendizaje permite atender niños, niñas y jóvenes en extra edad (10 a 15 años) y que no han terminado la educación básica primaria, pero que saben leer y escribir, el modelo busca ampliar el potencial de aprendizaje de sus estudiantes para que permanezcan en el sistema educativo y se incorporen al proceso de formación regular. El modelo Post primaria Rural es una innovación educativa, que aprovechando la capacidad instalada de las escuelas rurales (infraestructura y docentes), permite ampliar la cobertura en los grados 6º a 9º de educación secundaria, conservando el concepto de aula multigrado, promoción flexible y respeto al ritmo de aprendizaje, propio de la metodología. Este indicador muestra la evolución de la matrícula oficial total por metodología (contratada y no contratada). Incluye toda la población en los niveles de preescolar, primaria, secundaria, media, ciclo complementario y educación para jóvenes en extra edad y adultos del sector oficial. A 2025 figuran matriculados 21.291 estudiantes en el modelo tradicional representando el 77,80%, seguido del modelo escuela nueva con 4.574 estudiantes (16,71%), el modelo educativo para jóvenes en extraedad y adultos regido por el Decreto 3011 de 1997 compilado en el Decreto 1075 de 2015 con 1.141 estudiantes (4,17%), post primaria con 115 estudiantes (0,42%), Etnoeducación con 223 estudiantes (0,81%) y finalmente el programa de aceleración del aprendizaje con 22 estudiantes (0,08%). En la vigencia 2013 se implementó el modelo SER y A Crecer correspondiente a la alfabetización de adultos y en el año 2014 y 2015 el programa A Crecer con 2.454 y 2.083 estudiantes antendidos respectivamente.</t>
  </si>
  <si>
    <t>Este indicador muestra la evolución de la matrícula oficial total por institución educativa (contratada y no contratada). Incluye toda la población en los niveles de preescolar, primaria, secundaria, media, ciclo complementario y educación para jóvenes en extra edad y adultos del sector oficial. De 2024 a 2025 se presentó una disminución del -0,88% correspondiente a -244 estudiantes. Diez establecimientos educativos presentaron disminución de matrícula en la vigencia 2025 con respecto a 2024: Chillurco con el -7,61%, Criollo -5,61%, Humberto Muñoz Ordoñez -5,37% Liceo Sur Andino -2,81% Normal Superior -2,78% Palmarito -2,10% pachakuti -1,33% Domingo Savio -0,46% y Villa Fátima -0,20%. Es importante resaltar el trabajo de las instituciones educativas Guacacallo, José Eustasio Rivera, La Laguna, Montessori, Nacional y Winnipeg que aumentaron su matrícula total.</t>
  </si>
  <si>
    <t>Este indicador muestra la evolución de la matrícula oficial total por tipo de población vulnerable (contratada y no contratada). Incluye toda la población en los niveles de preescolar, primaria, secundaria, media, ciclo complementario y educación para jóvenes en extra edad y adultos del sector oficial. En el Municipio de Pitalito existe la Institución Educativa Pachakuti con enofque etnoeducativo compuesta por las sede Principal, Yanacona y Yachawasi Intillagta que antiguamente pertenecieron a las I.E de Criollo y José Eustasio Rivera. También existe la sede El Rosal perteneciente a la IE Municipal Jorge Villamil Cordovez que atiende población indígena y no hace parte de la nueva institución indígena. Los estudiantes indígenas que pasan al nivel de secundaria se atienden en las diferentes Instituciones Educativas del Municipio. Por otra parte, las discapacidades registradas en el sistema de información de matrícula son las siguientes: discapacidad visual baja visión irreversible, discapacidad visual ceguera, trastorno del espectro autista, discapacidad intelectual, discapacidad múltiple, discapacidad auditiva - usuario de lengua de señas colombiana, discapacidad auditiva usuario del castellano, sordoceguera, discapacidad física, discapacidad psicosocial (mental). La población sordomuda se encuentra vinculada a la Institución Educativa Municipal Liceo Sur Andino en su sede Principal y Jesús María Basto del mismo establecimiento atendidos con la contratación de intérpretes. La población víctima del conflicto armando es la mas numerosa en el Municipio de Pitalito con 5,118 personas registradas a 2025 en el sector oficial. Pitalito por su ubicación estratégica en la región se ha convertido en el segundo receptor de población en situación de desplazamiento del departamento del Huila después de Neiva, procedentes de departamentos como Caquetá, Putumayo, Tolima, Cauca, Valle y Nariño en donde el conflicto armado, la pobreza y el desempleo obligan a la población a buscar nuevas oportunidades generando como resultado una alta tasa de población flotante que afecta la permanencia escolar. El gobierno nacional a través de su política de inclusión a población vulnerable junto con el programa ACR Alta Consejería Para la Reinserción actualmente ARN (Agencia para la Reintegración y Normalización), brindó en años anteriores, un subsidio para motivar a esta población para que ingrese y permanezca dentro del sistema educativo. Desde finales de 2022 la base de datos del SIMAT recibió una actualización en la cual la población vícitma del conflicto armado es caracterizada desde el orden nacional a través de un cruce de información con la Unidad para la Atención y Reparación Intregal a las Víctimas UARIV de ahi el incremento significativo en la población vincuada al sistema educativo de Pitalito en la vigencia desde la vigencia 2023</t>
  </si>
  <si>
    <t>Este indicador compara la matrícula total oficial y no oficial (contratada y no contratada) por grado con la edad de los estudiantes registrados. Incluye toda la población en los niveles de preescolar, primaria, secundaria, media, ciclo complementario y educación para jóvenes en extra edad y adultos del sector oficial y no oficial. La extraedad escolar hace referencia al desfase existente, en por lo menos dos, tres o mas años, entre la edad del estudiante y la edad esperada para cursar determinado grado. Por ejemplo, se espera que un estudiante que cursa segundo grado tenga siete años de edad, si tiene diez años o más, se considera como un estudiante en situación de extraedad. Aunque la ley no define de manera taxativa el rango de edad por grado, en el manejo estadístico tanto del DANE como del DNP sí se establece un intervalo entre los 5 y los 16 para cursar la educación básica primaria, secundaria y media, del cual se pueden inferir estos rangos edad - grado. Por otra parte, El Artículo 2 del Decreto 2247 de 1997 señala las edades para la prestación del servicio público educativo del nivel preescolar indicando que el grado de transición está dirigido a educandos de cinco años de edad y que correspondel al grado obligatorio constitucional. De igual forma, el artículo 8° del decreto 1860 de 1994 le asigna al establecimiento educativo la responsabilidad de definir los límites de edad superior e inferior para cursar los estudios. En el Municipio de Pitalito la extraedad se presenta principalmente por la repetición de grados por prácticas pedagógicas punitivas, la deserción recurrente y en algunos casos menos comunes por el ingreso tardío a la escuela. Entre los factores que desencadenan la extraedad se encuentran: ser el segundo municipio receptor de población en situación de desplazamiento forzado, los distintos factores de violencia, la dispersión de la población, la precaria situación económica de las familias, el trabajo infantil, el bajo nivel educativo de los padres de familia y la cultura familiar que da poca importancia a la educación de sus hijos.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</si>
</sst>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52" x14ac:knownFonts="1">
    <font>
      <sz val="11"/>
      <color theme="1"/>
      <name val="Calibri"/>
      <family val="2"/>
      <scheme val="minor"/>
    </font>
    <font>
      <b/>
      <sz val="11"/>
      <color theme="1"/>
      <name val="Calibri"/>
      <family val="2"/>
      <scheme val="minor"/>
    </font>
    <font>
      <sz val="10"/>
      <name val="Arial"/>
      <family val="2"/>
    </font>
    <font>
      <b/>
      <sz val="10"/>
      <name val="Arial"/>
      <family val="2"/>
    </font>
    <font>
      <sz val="11"/>
      <color theme="1"/>
      <name val="Arial"/>
      <family val="2"/>
    </font>
    <font>
      <b/>
      <sz val="11"/>
      <color theme="1"/>
      <name val="Arial"/>
      <family val="2"/>
    </font>
    <font>
      <sz val="10"/>
      <color theme="1"/>
      <name val="Arial"/>
      <family val="2"/>
    </font>
    <font>
      <b/>
      <sz val="10"/>
      <color theme="1"/>
      <name val="Arial"/>
      <family val="2"/>
    </font>
    <font>
      <sz val="10"/>
      <name val="Arial"/>
      <family val="2"/>
    </font>
    <font>
      <i/>
      <sz val="9"/>
      <name val="Calibri"/>
      <family val="2"/>
      <scheme val="minor"/>
    </font>
    <font>
      <i/>
      <sz val="9"/>
      <color theme="1"/>
      <name val="Calibri"/>
      <family val="2"/>
      <scheme val="minor"/>
    </font>
    <font>
      <b/>
      <sz val="9"/>
      <name val="Arial"/>
      <family val="2"/>
    </font>
    <font>
      <b/>
      <sz val="9"/>
      <color theme="1"/>
      <name val="Arial"/>
      <family val="2"/>
    </font>
    <font>
      <sz val="9"/>
      <color theme="1"/>
      <name val="Arial"/>
      <family val="2"/>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b/>
      <sz val="10"/>
      <name val="Century Gothic"/>
      <family val="2"/>
    </font>
    <font>
      <sz val="10"/>
      <name val="Century Gothic"/>
      <family val="2"/>
    </font>
    <font>
      <i/>
      <sz val="8"/>
      <name val="Calibri"/>
      <family val="2"/>
      <scheme val="minor"/>
    </font>
    <font>
      <i/>
      <sz val="8"/>
      <color theme="1"/>
      <name val="Calibri"/>
      <family val="2"/>
      <scheme val="minor"/>
    </font>
    <font>
      <sz val="8"/>
      <color theme="1"/>
      <name val="Calibri"/>
      <family val="2"/>
      <scheme val="minor"/>
    </font>
    <font>
      <u/>
      <sz val="11"/>
      <color theme="10"/>
      <name val="Calibri"/>
      <family val="2"/>
    </font>
    <font>
      <b/>
      <sz val="14"/>
      <color theme="10"/>
      <name val="Calibri"/>
      <family val="2"/>
    </font>
    <font>
      <b/>
      <sz val="18"/>
      <color theme="1"/>
      <name val="Calibri"/>
      <family val="2"/>
      <scheme val="minor"/>
    </font>
    <font>
      <sz val="10"/>
      <color theme="1"/>
      <name val="Calibri"/>
      <family val="2"/>
      <scheme val="minor"/>
    </font>
    <font>
      <sz val="9"/>
      <color theme="1"/>
      <name val="Calibri"/>
      <family val="2"/>
      <scheme val="minor"/>
    </font>
    <font>
      <b/>
      <sz val="8"/>
      <color theme="1"/>
      <name val="Arial"/>
      <family val="2"/>
    </font>
    <font>
      <b/>
      <sz val="8"/>
      <name val="Arial"/>
      <family val="2"/>
    </font>
    <font>
      <sz val="10"/>
      <name val="Arial"/>
      <family val="2"/>
    </font>
    <font>
      <sz val="8"/>
      <name val="Arial"/>
      <family val="2"/>
    </font>
    <font>
      <sz val="10"/>
      <name val="Arial"/>
      <family val="2"/>
    </font>
    <font>
      <sz val="9"/>
      <name val="Arial"/>
      <family val="2"/>
    </font>
    <font>
      <b/>
      <u/>
      <sz val="10"/>
      <color rgb="FF0000FF"/>
      <name val="Arial"/>
      <family val="2"/>
    </font>
    <font>
      <sz val="10"/>
      <color theme="1"/>
      <name val="Century Gothic"/>
      <family val="2"/>
    </font>
    <font>
      <sz val="11"/>
      <color theme="1"/>
      <name val="Century Gothic"/>
      <family val="2"/>
    </font>
    <font>
      <b/>
      <sz val="11"/>
      <name val="Arial"/>
      <family val="2"/>
    </font>
    <font>
      <sz val="11"/>
      <name val="Arial"/>
      <family val="2"/>
    </font>
    <font>
      <sz val="11"/>
      <color theme="0"/>
      <name val="Arial"/>
      <family val="2"/>
    </font>
  </fonts>
  <fills count="52">
    <fill>
      <patternFill patternType="none"/>
    </fill>
    <fill>
      <patternFill patternType="gray125"/>
    </fill>
    <fill>
      <patternFill patternType="solid">
        <fgColor theme="4" tint="0.79998168889431442"/>
        <bgColor indexed="64"/>
      </patternFill>
    </fill>
    <fill>
      <patternFill patternType="solid">
        <fgColor theme="3" tint="0.7999816888943144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B7F084"/>
        <bgColor indexed="64"/>
      </patternFill>
    </fill>
    <fill>
      <patternFill patternType="solid">
        <fgColor rgb="FF9CF66A"/>
        <bgColor indexed="64"/>
      </patternFill>
    </fill>
    <fill>
      <patternFill patternType="solid">
        <fgColor rgb="FF00FFFF"/>
        <bgColor indexed="64"/>
      </patternFill>
    </fill>
    <fill>
      <patternFill patternType="solid">
        <fgColor indexed="43"/>
        <bgColor indexed="64"/>
      </patternFill>
    </fill>
    <fill>
      <patternFill patternType="solid">
        <fgColor indexed="51"/>
        <bgColor indexed="64"/>
      </patternFill>
    </fill>
    <fill>
      <patternFill patternType="solid">
        <fgColor indexed="53"/>
        <bgColor indexed="64"/>
      </patternFill>
    </fill>
    <fill>
      <patternFill patternType="lightUp"/>
    </fill>
    <fill>
      <patternFill patternType="solid">
        <fgColor indexed="9"/>
        <bgColor indexed="64"/>
      </patternFill>
    </fill>
    <fill>
      <patternFill patternType="solid">
        <fgColor indexed="22"/>
        <bgColor indexed="64"/>
      </patternFill>
    </fill>
    <fill>
      <patternFill patternType="solid">
        <fgColor rgb="FFC0C0C0"/>
        <bgColor rgb="FF000000"/>
      </patternFill>
    </fill>
    <fill>
      <patternFill patternType="solid">
        <fgColor rgb="FFFFC000"/>
        <bgColor indexed="64"/>
      </patternFill>
    </fill>
    <fill>
      <patternFill patternType="solid">
        <fgColor rgb="FFFFC000"/>
        <bgColor rgb="FF000000"/>
      </patternFill>
    </fill>
    <fill>
      <patternFill patternType="solid">
        <fgColor theme="2"/>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4" tint="0.59999389629810485"/>
        <bgColor indexed="64"/>
      </patternFill>
    </fill>
  </fills>
  <borders count="93">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bottom style="medium">
        <color indexed="64"/>
      </bottom>
      <diagonal/>
    </border>
    <border>
      <left style="medium">
        <color indexed="64"/>
      </left>
      <right style="medium">
        <color indexed="64"/>
      </right>
      <top style="thin">
        <color indexed="64"/>
      </top>
      <bottom/>
      <diagonal/>
    </border>
    <border>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style="thin">
        <color indexed="64"/>
      </left>
      <right/>
      <top/>
      <bottom/>
      <diagonal/>
    </border>
    <border>
      <left/>
      <right style="thin">
        <color indexed="64"/>
      </right>
      <top/>
      <bottom/>
      <diagonal/>
    </border>
    <border>
      <left style="medium">
        <color indexed="64"/>
      </left>
      <right style="medium">
        <color indexed="64"/>
      </right>
      <top/>
      <bottom style="thin">
        <color indexed="64"/>
      </bottom>
      <diagonal/>
    </border>
    <border>
      <left/>
      <right style="thin">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top style="thin">
        <color indexed="64"/>
      </top>
      <bottom/>
      <diagonal/>
    </border>
    <border>
      <left style="thin">
        <color indexed="64"/>
      </left>
      <right/>
      <top style="medium">
        <color indexed="64"/>
      </top>
      <bottom style="thin">
        <color indexed="64"/>
      </bottom>
      <diagonal/>
    </border>
    <border>
      <left/>
      <right/>
      <top/>
      <bottom style="thin">
        <color indexed="64"/>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64"/>
      </top>
      <bottom style="thin">
        <color indexed="64"/>
      </bottom>
      <diagonal/>
    </border>
    <border>
      <left style="thin">
        <color indexed="8"/>
      </left>
      <right/>
      <top/>
      <bottom/>
      <diagonal/>
    </border>
    <border>
      <left/>
      <right style="thin">
        <color indexed="8"/>
      </right>
      <top/>
      <bottom/>
      <diagonal/>
    </border>
    <border>
      <left style="thin">
        <color indexed="8"/>
      </left>
      <right/>
      <top/>
      <bottom style="thin">
        <color indexed="64"/>
      </bottom>
      <diagonal/>
    </border>
    <border>
      <left/>
      <right style="thin">
        <color indexed="8"/>
      </right>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bottom style="medium">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bottom style="medium">
        <color indexed="64"/>
      </bottom>
      <diagonal/>
    </border>
    <border>
      <left style="thin">
        <color rgb="FF000000"/>
      </left>
      <right/>
      <top style="thin">
        <color indexed="64"/>
      </top>
      <bottom style="thin">
        <color indexed="64"/>
      </bottom>
      <diagonal/>
    </border>
    <border>
      <left/>
      <right style="thin">
        <color rgb="FF000000"/>
      </right>
      <top style="thin">
        <color indexed="64"/>
      </top>
      <bottom style="thin">
        <color indexed="64"/>
      </bottom>
      <diagonal/>
    </border>
    <border>
      <left style="thin">
        <color rgb="FF000000"/>
      </left>
      <right/>
      <top/>
      <bottom/>
      <diagonal/>
    </border>
    <border>
      <left/>
      <right style="thin">
        <color rgb="FF000000"/>
      </right>
      <top/>
      <bottom/>
      <diagonal/>
    </border>
    <border>
      <left style="thin">
        <color rgb="FF000000"/>
      </left>
      <right/>
      <top/>
      <bottom style="thin">
        <color indexed="64"/>
      </bottom>
      <diagonal/>
    </border>
    <border>
      <left/>
      <right style="thin">
        <color rgb="FF000000"/>
      </right>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top style="thin">
        <color theme="4" tint="0.39997558519241921"/>
      </top>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bottom/>
      <diagonal/>
    </border>
  </borders>
  <cellStyleXfs count="58">
    <xf numFmtId="0" fontId="0" fillId="0" borderId="0"/>
    <xf numFmtId="0" fontId="2" fillId="0" borderId="0"/>
    <xf numFmtId="9" fontId="2" fillId="0" borderId="0" applyFont="0" applyFill="0" applyBorder="0" applyAlignment="0" applyProtection="0"/>
    <xf numFmtId="0" fontId="8" fillId="0" borderId="0"/>
    <xf numFmtId="9" fontId="8" fillId="0" borderId="0" applyFont="0" applyFill="0" applyBorder="0" applyAlignment="0" applyProtection="0"/>
    <xf numFmtId="0" fontId="15" fillId="0" borderId="0" applyNumberFormat="0" applyFill="0" applyBorder="0" applyAlignment="0" applyProtection="0"/>
    <xf numFmtId="0" fontId="16" fillId="0" borderId="31" applyNumberFormat="0" applyFill="0" applyAlignment="0" applyProtection="0"/>
    <xf numFmtId="0" fontId="17" fillId="0" borderId="32" applyNumberFormat="0" applyFill="0" applyAlignment="0" applyProtection="0"/>
    <xf numFmtId="0" fontId="18" fillId="0" borderId="33" applyNumberFormat="0" applyFill="0" applyAlignment="0" applyProtection="0"/>
    <xf numFmtId="0" fontId="18" fillId="0" borderId="0" applyNumberFormat="0" applyFill="0" applyBorder="0" applyAlignment="0" applyProtection="0"/>
    <xf numFmtId="0" fontId="19" fillId="4" borderId="0" applyNumberFormat="0" applyBorder="0" applyAlignment="0" applyProtection="0"/>
    <xf numFmtId="0" fontId="20" fillId="5" borderId="0" applyNumberFormat="0" applyBorder="0" applyAlignment="0" applyProtection="0"/>
    <xf numFmtId="0" fontId="21" fillId="6" borderId="0" applyNumberFormat="0" applyBorder="0" applyAlignment="0" applyProtection="0"/>
    <xf numFmtId="0" fontId="22" fillId="7" borderId="34" applyNumberFormat="0" applyAlignment="0" applyProtection="0"/>
    <xf numFmtId="0" fontId="23" fillId="8" borderId="35" applyNumberFormat="0" applyAlignment="0" applyProtection="0"/>
    <xf numFmtId="0" fontId="24" fillId="8" borderId="34" applyNumberFormat="0" applyAlignment="0" applyProtection="0"/>
    <xf numFmtId="0" fontId="25" fillId="0" borderId="36" applyNumberFormat="0" applyFill="0" applyAlignment="0" applyProtection="0"/>
    <xf numFmtId="0" fontId="26" fillId="9" borderId="37" applyNumberFormat="0" applyAlignment="0" applyProtection="0"/>
    <xf numFmtId="0" fontId="27" fillId="0" borderId="0" applyNumberFormat="0" applyFill="0" applyBorder="0" applyAlignment="0" applyProtection="0"/>
    <xf numFmtId="0" fontId="14" fillId="10" borderId="38" applyNumberFormat="0" applyFont="0" applyAlignment="0" applyProtection="0"/>
    <xf numFmtId="0" fontId="28" fillId="0" borderId="0" applyNumberFormat="0" applyFill="0" applyBorder="0" applyAlignment="0" applyProtection="0"/>
    <xf numFmtId="0" fontId="1" fillId="0" borderId="39" applyNumberFormat="0" applyFill="0" applyAlignment="0" applyProtection="0"/>
    <xf numFmtId="0" fontId="29" fillId="11" borderId="0" applyNumberFormat="0" applyBorder="0" applyAlignment="0" applyProtection="0"/>
    <xf numFmtId="0" fontId="14" fillId="12" borderId="0" applyNumberFormat="0" applyBorder="0" applyAlignment="0" applyProtection="0"/>
    <xf numFmtId="0" fontId="14" fillId="13" borderId="0" applyNumberFormat="0" applyBorder="0" applyAlignment="0" applyProtection="0"/>
    <xf numFmtId="0" fontId="29" fillId="14" borderId="0" applyNumberFormat="0" applyBorder="0" applyAlignment="0" applyProtection="0"/>
    <xf numFmtId="0" fontId="29" fillId="15" borderId="0" applyNumberFormat="0" applyBorder="0" applyAlignment="0" applyProtection="0"/>
    <xf numFmtId="0" fontId="14" fillId="16" borderId="0" applyNumberFormat="0" applyBorder="0" applyAlignment="0" applyProtection="0"/>
    <xf numFmtId="0" fontId="14" fillId="17" borderId="0" applyNumberFormat="0" applyBorder="0" applyAlignment="0" applyProtection="0"/>
    <xf numFmtId="0" fontId="29" fillId="18" borderId="0" applyNumberFormat="0" applyBorder="0" applyAlignment="0" applyProtection="0"/>
    <xf numFmtId="0" fontId="29" fillId="19" borderId="0" applyNumberFormat="0" applyBorder="0" applyAlignment="0" applyProtection="0"/>
    <xf numFmtId="0" fontId="14" fillId="20" borderId="0" applyNumberFormat="0" applyBorder="0" applyAlignment="0" applyProtection="0"/>
    <xf numFmtId="0" fontId="14" fillId="21" borderId="0" applyNumberFormat="0" applyBorder="0" applyAlignment="0" applyProtection="0"/>
    <xf numFmtId="0" fontId="29" fillId="22" borderId="0" applyNumberFormat="0" applyBorder="0" applyAlignment="0" applyProtection="0"/>
    <xf numFmtId="0" fontId="29" fillId="23" borderId="0" applyNumberFormat="0" applyBorder="0" applyAlignment="0" applyProtection="0"/>
    <xf numFmtId="0" fontId="14" fillId="24" borderId="0" applyNumberFormat="0" applyBorder="0" applyAlignment="0" applyProtection="0"/>
    <xf numFmtId="0" fontId="14" fillId="25" borderId="0" applyNumberFormat="0" applyBorder="0" applyAlignment="0" applyProtection="0"/>
    <xf numFmtId="0" fontId="29" fillId="26" borderId="0" applyNumberFormat="0" applyBorder="0" applyAlignment="0" applyProtection="0"/>
    <xf numFmtId="0" fontId="29" fillId="27" borderId="0" applyNumberFormat="0" applyBorder="0" applyAlignment="0" applyProtection="0"/>
    <xf numFmtId="0" fontId="14" fillId="28" borderId="0" applyNumberFormat="0" applyBorder="0" applyAlignment="0" applyProtection="0"/>
    <xf numFmtId="0" fontId="14" fillId="29" borderId="0" applyNumberFormat="0" applyBorder="0" applyAlignment="0" applyProtection="0"/>
    <xf numFmtId="0" fontId="29" fillId="30" borderId="0" applyNumberFormat="0" applyBorder="0" applyAlignment="0" applyProtection="0"/>
    <xf numFmtId="0" fontId="29" fillId="31" borderId="0" applyNumberFormat="0" applyBorder="0" applyAlignment="0" applyProtection="0"/>
    <xf numFmtId="0" fontId="14" fillId="32" borderId="0" applyNumberFormat="0" applyBorder="0" applyAlignment="0" applyProtection="0"/>
    <xf numFmtId="0" fontId="14" fillId="33" borderId="0" applyNumberFormat="0" applyBorder="0" applyAlignment="0" applyProtection="0"/>
    <xf numFmtId="0" fontId="29" fillId="34" borderId="0" applyNumberFormat="0" applyBorder="0" applyAlignment="0" applyProtection="0"/>
    <xf numFmtId="0" fontId="30" fillId="35" borderId="6" applyBorder="0" applyAlignment="0">
      <alignment horizontal="center" vertical="center"/>
    </xf>
    <xf numFmtId="0" fontId="30" fillId="36" borderId="6" applyBorder="0" applyAlignment="0">
      <alignment horizontal="center" vertical="center"/>
    </xf>
    <xf numFmtId="0" fontId="35" fillId="0" borderId="0" applyNumberFormat="0" applyFill="0" applyBorder="0" applyAlignment="0" applyProtection="0">
      <alignment vertical="top"/>
      <protection locked="0"/>
    </xf>
    <xf numFmtId="0" fontId="2" fillId="0" borderId="0"/>
    <xf numFmtId="0" fontId="2" fillId="0" borderId="0"/>
    <xf numFmtId="9" fontId="2" fillId="0" borderId="0" applyFont="0" applyFill="0" applyBorder="0" applyAlignment="0" applyProtection="0"/>
    <xf numFmtId="0" fontId="35" fillId="0" borderId="0" applyNumberFormat="0" applyFill="0" applyBorder="0" applyAlignment="0" applyProtection="0">
      <alignment vertical="top"/>
      <protection locked="0"/>
    </xf>
    <xf numFmtId="0" fontId="42" fillId="0" borderId="0"/>
    <xf numFmtId="0" fontId="2" fillId="0" borderId="0"/>
    <xf numFmtId="0" fontId="44" fillId="0" borderId="0"/>
    <xf numFmtId="0" fontId="2" fillId="0" borderId="0"/>
    <xf numFmtId="9" fontId="14" fillId="0" borderId="0" applyFont="0" applyFill="0" applyBorder="0" applyAlignment="0" applyProtection="0"/>
  </cellStyleXfs>
  <cellXfs count="636">
    <xf numFmtId="0" fontId="0" fillId="0" borderId="0" xfId="0"/>
    <xf numFmtId="0" fontId="0" fillId="0" borderId="0" xfId="0" applyAlignment="1"/>
    <xf numFmtId="0" fontId="3" fillId="0" borderId="0" xfId="1" applyFont="1" applyBorder="1" applyAlignment="1">
      <alignment horizontal="center"/>
    </xf>
    <xf numFmtId="3" fontId="2" fillId="0" borderId="2" xfId="1" applyNumberFormat="1" applyFont="1" applyBorder="1" applyAlignment="1">
      <alignment horizontal="center"/>
    </xf>
    <xf numFmtId="3" fontId="2" fillId="0" borderId="3" xfId="1" applyNumberFormat="1" applyFont="1" applyBorder="1" applyAlignment="1">
      <alignment horizontal="center"/>
    </xf>
    <xf numFmtId="3" fontId="2" fillId="0" borderId="7" xfId="1" applyNumberFormat="1" applyFont="1" applyBorder="1" applyAlignment="1">
      <alignment horizontal="center"/>
    </xf>
    <xf numFmtId="3" fontId="2" fillId="0" borderId="8" xfId="1" applyNumberFormat="1" applyFont="1" applyBorder="1" applyAlignment="1">
      <alignment horizontal="center"/>
    </xf>
    <xf numFmtId="0" fontId="3" fillId="0" borderId="2" xfId="1" applyFont="1" applyBorder="1" applyAlignment="1">
      <alignment horizontal="left" vertical="center"/>
    </xf>
    <xf numFmtId="0" fontId="3" fillId="0" borderId="3" xfId="1" applyFont="1" applyBorder="1" applyAlignment="1">
      <alignment horizontal="left" vertical="center"/>
    </xf>
    <xf numFmtId="0" fontId="3" fillId="3" borderId="1" xfId="1" applyFont="1" applyFill="1" applyBorder="1" applyAlignment="1">
      <alignment horizontal="center"/>
    </xf>
    <xf numFmtId="0" fontId="3" fillId="3" borderId="6" xfId="1" applyFont="1" applyFill="1" applyBorder="1" applyAlignment="1">
      <alignment horizontal="center"/>
    </xf>
    <xf numFmtId="0" fontId="0" fillId="0" borderId="0" xfId="0"/>
    <xf numFmtId="0" fontId="9" fillId="0" borderId="0" xfId="3" applyFont="1" applyFill="1" applyBorder="1" applyAlignment="1">
      <alignment horizontal="left" vertical="center"/>
    </xf>
    <xf numFmtId="0" fontId="10" fillId="0" borderId="0" xfId="0" applyFont="1"/>
    <xf numFmtId="3" fontId="6" fillId="0" borderId="3" xfId="0" applyNumberFormat="1" applyFont="1" applyBorder="1" applyAlignment="1">
      <alignment horizontal="center"/>
    </xf>
    <xf numFmtId="0" fontId="3" fillId="2" borderId="11" xfId="0" applyFont="1" applyFill="1" applyBorder="1" applyAlignment="1">
      <alignment horizontal="center"/>
    </xf>
    <xf numFmtId="3" fontId="2" fillId="0" borderId="13" xfId="0" applyNumberFormat="1" applyFont="1" applyFill="1" applyBorder="1" applyAlignment="1">
      <alignment horizontal="center"/>
    </xf>
    <xf numFmtId="3" fontId="6" fillId="0" borderId="5" xfId="0" applyNumberFormat="1" applyFont="1" applyBorder="1" applyAlignment="1">
      <alignment horizontal="center"/>
    </xf>
    <xf numFmtId="0" fontId="3" fillId="0" borderId="19" xfId="0" applyFont="1" applyFill="1" applyBorder="1" applyAlignment="1">
      <alignment horizontal="center"/>
    </xf>
    <xf numFmtId="3" fontId="6" fillId="0" borderId="13" xfId="0" applyNumberFormat="1" applyFont="1" applyBorder="1" applyAlignment="1">
      <alignment horizontal="center"/>
    </xf>
    <xf numFmtId="0" fontId="3" fillId="2" borderId="15" xfId="0" applyFont="1" applyFill="1" applyBorder="1" applyAlignment="1">
      <alignment horizontal="center"/>
    </xf>
    <xf numFmtId="0" fontId="3" fillId="2" borderId="10" xfId="0" applyFont="1" applyFill="1" applyBorder="1" applyAlignment="1">
      <alignment horizontal="center"/>
    </xf>
    <xf numFmtId="3" fontId="7" fillId="3" borderId="11" xfId="0" applyNumberFormat="1" applyFont="1" applyFill="1" applyBorder="1" applyAlignment="1">
      <alignment horizontal="center"/>
    </xf>
    <xf numFmtId="0" fontId="3" fillId="0" borderId="16" xfId="0" applyFont="1" applyFill="1" applyBorder="1" applyAlignment="1">
      <alignment horizontal="center"/>
    </xf>
    <xf numFmtId="3" fontId="6" fillId="0" borderId="17" xfId="0" applyNumberFormat="1" applyFont="1" applyBorder="1" applyAlignment="1">
      <alignment horizontal="center"/>
    </xf>
    <xf numFmtId="0" fontId="11" fillId="0" borderId="0" xfId="0" applyFont="1" applyBorder="1"/>
    <xf numFmtId="3" fontId="13" fillId="0" borderId="19" xfId="0" applyNumberFormat="1" applyFont="1" applyFill="1" applyBorder="1" applyAlignment="1">
      <alignment horizontal="center"/>
    </xf>
    <xf numFmtId="3" fontId="13" fillId="0" borderId="13" xfId="0" applyNumberFormat="1" applyFont="1" applyFill="1" applyBorder="1" applyAlignment="1">
      <alignment horizontal="center"/>
    </xf>
    <xf numFmtId="3" fontId="13" fillId="0" borderId="19" xfId="0" applyNumberFormat="1" applyFont="1" applyBorder="1" applyAlignment="1">
      <alignment horizontal="center"/>
    </xf>
    <xf numFmtId="3" fontId="13" fillId="0" borderId="13" xfId="0" applyNumberFormat="1" applyFont="1" applyBorder="1" applyAlignment="1">
      <alignment horizontal="center"/>
    </xf>
    <xf numFmtId="0" fontId="11" fillId="0" borderId="2" xfId="0" applyFont="1" applyFill="1" applyBorder="1" applyAlignment="1">
      <alignment horizontal="center"/>
    </xf>
    <xf numFmtId="0" fontId="11" fillId="0" borderId="3" xfId="0" applyFont="1" applyFill="1" applyBorder="1" applyAlignment="1">
      <alignment horizontal="center"/>
    </xf>
    <xf numFmtId="3" fontId="13" fillId="0" borderId="21" xfId="0" applyNumberFormat="1" applyFont="1" applyFill="1" applyBorder="1" applyAlignment="1">
      <alignment horizontal="center"/>
    </xf>
    <xf numFmtId="3" fontId="13" fillId="0" borderId="12" xfId="0" applyNumberFormat="1" applyFont="1" applyFill="1" applyBorder="1" applyAlignment="1">
      <alignment horizontal="center"/>
    </xf>
    <xf numFmtId="0" fontId="11" fillId="0" borderId="25" xfId="0" applyFont="1" applyFill="1" applyBorder="1" applyAlignment="1">
      <alignment horizontal="center"/>
    </xf>
    <xf numFmtId="3" fontId="13" fillId="0" borderId="22" xfId="0" applyNumberFormat="1" applyFont="1" applyBorder="1" applyAlignment="1">
      <alignment horizontal="center"/>
    </xf>
    <xf numFmtId="3" fontId="13" fillId="0" borderId="23" xfId="0" applyNumberFormat="1" applyFont="1" applyBorder="1" applyAlignment="1">
      <alignment horizontal="center"/>
    </xf>
    <xf numFmtId="3" fontId="13" fillId="0" borderId="23" xfId="0" applyNumberFormat="1" applyFont="1" applyFill="1" applyBorder="1" applyAlignment="1">
      <alignment horizontal="center"/>
    </xf>
    <xf numFmtId="3" fontId="11" fillId="0" borderId="21" xfId="0" applyNumberFormat="1" applyFont="1" applyFill="1" applyBorder="1" applyAlignment="1">
      <alignment horizontal="center"/>
    </xf>
    <xf numFmtId="3" fontId="11" fillId="0" borderId="19" xfId="0" applyNumberFormat="1" applyFont="1" applyFill="1" applyBorder="1" applyAlignment="1">
      <alignment horizontal="center"/>
    </xf>
    <xf numFmtId="3" fontId="13" fillId="0" borderId="21" xfId="0" applyNumberFormat="1" applyFont="1" applyBorder="1" applyAlignment="1">
      <alignment horizontal="center"/>
    </xf>
    <xf numFmtId="0" fontId="11" fillId="0" borderId="0" xfId="0" applyFont="1" applyFill="1" applyBorder="1" applyAlignment="1">
      <alignment vertical="center"/>
    </xf>
    <xf numFmtId="0" fontId="3" fillId="0" borderId="3" xfId="0" applyFont="1" applyBorder="1" applyAlignment="1">
      <alignment horizontal="left"/>
    </xf>
    <xf numFmtId="3" fontId="2" fillId="0" borderId="19" xfId="0" applyNumberFormat="1" applyFont="1" applyFill="1" applyBorder="1" applyAlignment="1">
      <alignment horizontal="center" vertical="center"/>
    </xf>
    <xf numFmtId="3" fontId="2" fillId="0" borderId="19" xfId="0" applyNumberFormat="1" applyFont="1" applyBorder="1" applyAlignment="1">
      <alignment horizontal="center"/>
    </xf>
    <xf numFmtId="3" fontId="2" fillId="0" borderId="22" xfId="0" applyNumberFormat="1" applyFont="1" applyBorder="1" applyAlignment="1">
      <alignment horizontal="center"/>
    </xf>
    <xf numFmtId="0" fontId="3" fillId="0" borderId="2" xfId="0" applyFont="1" applyBorder="1" applyAlignment="1">
      <alignment horizontal="left"/>
    </xf>
    <xf numFmtId="3" fontId="2" fillId="0" borderId="21" xfId="0" applyNumberFormat="1" applyFont="1" applyFill="1" applyBorder="1" applyAlignment="1">
      <alignment horizontal="center" vertical="center"/>
    </xf>
    <xf numFmtId="3" fontId="2" fillId="0" borderId="12" xfId="0" applyNumberFormat="1" applyFont="1" applyFill="1" applyBorder="1" applyAlignment="1">
      <alignment horizontal="center" vertical="center"/>
    </xf>
    <xf numFmtId="3" fontId="2" fillId="0" borderId="13" xfId="0" applyNumberFormat="1" applyFont="1" applyFill="1" applyBorder="1" applyAlignment="1">
      <alignment horizontal="center" vertical="center"/>
    </xf>
    <xf numFmtId="3" fontId="2" fillId="0" borderId="13" xfId="0" applyNumberFormat="1" applyFont="1" applyBorder="1" applyAlignment="1">
      <alignment horizontal="center"/>
    </xf>
    <xf numFmtId="0" fontId="3" fillId="0" borderId="25" xfId="0" applyFont="1" applyBorder="1" applyAlignment="1">
      <alignment horizontal="left"/>
    </xf>
    <xf numFmtId="3" fontId="2" fillId="0" borderId="23" xfId="0" applyNumberFormat="1" applyFont="1" applyBorder="1" applyAlignment="1">
      <alignment horizontal="center"/>
    </xf>
    <xf numFmtId="0" fontId="4" fillId="0" borderId="0" xfId="0" applyFont="1" applyBorder="1"/>
    <xf numFmtId="0" fontId="3" fillId="0" borderId="0" xfId="0" applyFont="1" applyFill="1" applyBorder="1" applyAlignment="1">
      <alignment horizontal="left" vertical="center" wrapText="1"/>
    </xf>
    <xf numFmtId="0" fontId="6" fillId="0" borderId="0" xfId="0" applyFont="1" applyBorder="1"/>
    <xf numFmtId="3" fontId="2" fillId="0" borderId="19" xfId="0" applyNumberFormat="1" applyFont="1" applyFill="1" applyBorder="1" applyAlignment="1">
      <alignment horizontal="center"/>
    </xf>
    <xf numFmtId="3" fontId="2" fillId="0" borderId="22" xfId="0" applyNumberFormat="1" applyFont="1" applyFill="1" applyBorder="1" applyAlignment="1">
      <alignment horizontal="center"/>
    </xf>
    <xf numFmtId="3" fontId="2" fillId="0" borderId="23" xfId="0" applyNumberFormat="1" applyFont="1" applyFill="1" applyBorder="1" applyAlignment="1">
      <alignment horizontal="center"/>
    </xf>
    <xf numFmtId="0" fontId="11" fillId="3" borderId="28" xfId="0" applyFont="1" applyFill="1" applyBorder="1" applyAlignment="1">
      <alignment horizontal="center" vertical="center" wrapText="1"/>
    </xf>
    <xf numFmtId="0" fontId="11" fillId="3" borderId="24" xfId="0" applyFont="1" applyFill="1" applyBorder="1" applyAlignment="1">
      <alignment horizontal="center" vertical="center" wrapText="1"/>
    </xf>
    <xf numFmtId="0" fontId="3" fillId="3" borderId="1" xfId="0" applyFont="1" applyFill="1" applyBorder="1" applyAlignment="1">
      <alignment horizontal="left"/>
    </xf>
    <xf numFmtId="3" fontId="3" fillId="3" borderId="10" xfId="0" applyNumberFormat="1" applyFont="1" applyFill="1" applyBorder="1" applyAlignment="1">
      <alignment horizontal="center"/>
    </xf>
    <xf numFmtId="3" fontId="3" fillId="3" borderId="11" xfId="0" applyNumberFormat="1" applyFont="1" applyFill="1" applyBorder="1" applyAlignment="1">
      <alignment horizontal="center"/>
    </xf>
    <xf numFmtId="0" fontId="11" fillId="3" borderId="2" xfId="0" applyFont="1" applyFill="1" applyBorder="1" applyAlignment="1">
      <alignment horizontal="center"/>
    </xf>
    <xf numFmtId="3" fontId="11" fillId="3" borderId="16" xfId="0" applyNumberFormat="1" applyFont="1" applyFill="1" applyBorder="1" applyAlignment="1">
      <alignment horizontal="center"/>
    </xf>
    <xf numFmtId="3" fontId="11" fillId="3" borderId="18" xfId="0" applyNumberFormat="1" applyFont="1" applyFill="1" applyBorder="1" applyAlignment="1">
      <alignment horizontal="center"/>
    </xf>
    <xf numFmtId="3" fontId="12" fillId="3" borderId="18" xfId="0" applyNumberFormat="1" applyFont="1" applyFill="1" applyBorder="1" applyAlignment="1">
      <alignment horizontal="center"/>
    </xf>
    <xf numFmtId="3" fontId="12" fillId="3" borderId="16" xfId="0" applyNumberFormat="1" applyFont="1" applyFill="1" applyBorder="1" applyAlignment="1">
      <alignment horizontal="center"/>
    </xf>
    <xf numFmtId="0" fontId="11" fillId="3" borderId="4" xfId="0" applyFont="1" applyFill="1" applyBorder="1" applyAlignment="1">
      <alignment horizontal="center"/>
    </xf>
    <xf numFmtId="0" fontId="3" fillId="3" borderId="10" xfId="0" applyFont="1" applyFill="1" applyBorder="1" applyAlignment="1">
      <alignment horizontal="center"/>
    </xf>
    <xf numFmtId="3" fontId="3" fillId="3" borderId="15" xfId="0" applyNumberFormat="1" applyFont="1" applyFill="1" applyBorder="1" applyAlignment="1">
      <alignment horizontal="center"/>
    </xf>
    <xf numFmtId="0" fontId="3" fillId="3" borderId="4" xfId="1" applyFont="1" applyFill="1" applyBorder="1" applyAlignment="1">
      <alignment horizontal="left" vertical="center"/>
    </xf>
    <xf numFmtId="3" fontId="3" fillId="3" borderId="4" xfId="1" applyNumberFormat="1" applyFont="1" applyFill="1" applyBorder="1" applyAlignment="1">
      <alignment horizontal="center" vertical="center"/>
    </xf>
    <xf numFmtId="3" fontId="3" fillId="3" borderId="9" xfId="1" applyNumberFormat="1" applyFont="1" applyFill="1" applyBorder="1" applyAlignment="1">
      <alignment horizontal="center" vertical="center"/>
    </xf>
    <xf numFmtId="3" fontId="7" fillId="3" borderId="4" xfId="0" applyNumberFormat="1" applyFont="1" applyFill="1" applyBorder="1" applyAlignment="1">
      <alignment horizontal="center"/>
    </xf>
    <xf numFmtId="0" fontId="7" fillId="0" borderId="3" xfId="0" applyFont="1" applyBorder="1" applyAlignment="1">
      <alignment horizontal="left"/>
    </xf>
    <xf numFmtId="0" fontId="7" fillId="0" borderId="25" xfId="0" applyFont="1" applyBorder="1" applyAlignment="1">
      <alignment horizontal="left"/>
    </xf>
    <xf numFmtId="3" fontId="6" fillId="0" borderId="19" xfId="0" applyNumberFormat="1" applyFont="1" applyBorder="1" applyAlignment="1">
      <alignment horizontal="center"/>
    </xf>
    <xf numFmtId="3" fontId="6" fillId="0" borderId="22" xfId="0" applyNumberFormat="1" applyFont="1" applyBorder="1" applyAlignment="1">
      <alignment horizontal="center"/>
    </xf>
    <xf numFmtId="3" fontId="6" fillId="0" borderId="30" xfId="0" applyNumberFormat="1" applyFont="1" applyBorder="1" applyAlignment="1">
      <alignment horizontal="center"/>
    </xf>
    <xf numFmtId="3" fontId="6" fillId="0" borderId="23" xfId="0" applyNumberFormat="1" applyFont="1" applyBorder="1" applyAlignment="1">
      <alignment horizontal="center"/>
    </xf>
    <xf numFmtId="3" fontId="7" fillId="3" borderId="10" xfId="0" applyNumberFormat="1" applyFont="1" applyFill="1" applyBorder="1" applyAlignment="1">
      <alignment horizontal="center"/>
    </xf>
    <xf numFmtId="3" fontId="7" fillId="3" borderId="15" xfId="0" applyNumberFormat="1" applyFont="1" applyFill="1" applyBorder="1" applyAlignment="1">
      <alignment horizontal="center"/>
    </xf>
    <xf numFmtId="0" fontId="7" fillId="0" borderId="2" xfId="0" applyFont="1" applyBorder="1" applyAlignment="1">
      <alignment horizontal="left"/>
    </xf>
    <xf numFmtId="0" fontId="7" fillId="3" borderId="1" xfId="0" applyFont="1" applyFill="1" applyBorder="1" applyAlignment="1">
      <alignment horizontal="left"/>
    </xf>
    <xf numFmtId="3" fontId="6" fillId="0" borderId="21" xfId="0" applyNumberFormat="1" applyFont="1" applyBorder="1" applyAlignment="1">
      <alignment horizontal="center"/>
    </xf>
    <xf numFmtId="3" fontId="6" fillId="0" borderId="29" xfId="0" applyNumberFormat="1" applyFont="1" applyBorder="1" applyAlignment="1">
      <alignment horizontal="center"/>
    </xf>
    <xf numFmtId="3" fontId="6" fillId="0" borderId="12" xfId="0" applyNumberFormat="1" applyFont="1" applyBorder="1" applyAlignment="1">
      <alignment horizontal="center"/>
    </xf>
    <xf numFmtId="0" fontId="7" fillId="3" borderId="10" xfId="0" applyFont="1" applyFill="1" applyBorder="1" applyAlignment="1">
      <alignment horizontal="center"/>
    </xf>
    <xf numFmtId="0" fontId="7" fillId="3" borderId="15" xfId="0" applyFont="1" applyFill="1" applyBorder="1" applyAlignment="1">
      <alignment horizontal="center"/>
    </xf>
    <xf numFmtId="0" fontId="7" fillId="3" borderId="11" xfId="0" applyFont="1" applyFill="1" applyBorder="1" applyAlignment="1">
      <alignment horizontal="center"/>
    </xf>
    <xf numFmtId="1" fontId="7" fillId="0" borderId="0" xfId="0" applyNumberFormat="1" applyFont="1" applyBorder="1" applyAlignment="1">
      <alignment horizontal="center"/>
    </xf>
    <xf numFmtId="0" fontId="0" fillId="0" borderId="0" xfId="0" applyAlignment="1">
      <alignment horizontal="center"/>
    </xf>
    <xf numFmtId="1" fontId="7" fillId="0" borderId="2" xfId="0" applyNumberFormat="1" applyFont="1" applyBorder="1" applyAlignment="1">
      <alignment horizontal="left"/>
    </xf>
    <xf numFmtId="1" fontId="7" fillId="0" borderId="3" xfId="0" applyNumberFormat="1" applyFont="1" applyBorder="1" applyAlignment="1">
      <alignment horizontal="left"/>
    </xf>
    <xf numFmtId="49" fontId="5" fillId="3" borderId="10" xfId="0" applyNumberFormat="1" applyFont="1" applyFill="1" applyBorder="1" applyAlignment="1">
      <alignment horizontal="center"/>
    </xf>
    <xf numFmtId="49" fontId="5" fillId="3" borderId="15" xfId="0" applyNumberFormat="1" applyFont="1" applyFill="1" applyBorder="1" applyAlignment="1">
      <alignment horizontal="center"/>
    </xf>
    <xf numFmtId="0" fontId="5" fillId="3" borderId="15" xfId="0" applyFont="1" applyFill="1" applyBorder="1" applyAlignment="1">
      <alignment horizontal="center"/>
    </xf>
    <xf numFmtId="0" fontId="5" fillId="3" borderId="11" xfId="0" applyFont="1" applyFill="1" applyBorder="1" applyAlignment="1">
      <alignment horizontal="center"/>
    </xf>
    <xf numFmtId="1" fontId="7" fillId="3" borderId="1" xfId="0" applyNumberFormat="1" applyFont="1" applyFill="1" applyBorder="1"/>
    <xf numFmtId="0" fontId="1" fillId="0" borderId="0" xfId="0" applyFont="1" applyAlignment="1">
      <alignment horizontal="center"/>
    </xf>
    <xf numFmtId="2" fontId="0" fillId="0" borderId="0" xfId="0" applyNumberFormat="1"/>
    <xf numFmtId="9" fontId="31" fillId="0" borderId="5" xfId="2" applyFont="1" applyBorder="1" applyAlignment="1">
      <alignment horizontal="center"/>
    </xf>
    <xf numFmtId="9" fontId="31" fillId="0" borderId="13" xfId="2" applyFont="1" applyBorder="1" applyAlignment="1">
      <alignment horizontal="center"/>
    </xf>
    <xf numFmtId="9" fontId="31" fillId="0" borderId="19" xfId="2" applyFont="1" applyBorder="1" applyAlignment="1">
      <alignment horizontal="center"/>
    </xf>
    <xf numFmtId="0" fontId="0" fillId="0" borderId="5" xfId="0" applyBorder="1"/>
    <xf numFmtId="0" fontId="0" fillId="0" borderId="47" xfId="0" applyFill="1" applyBorder="1"/>
    <xf numFmtId="0" fontId="0" fillId="0" borderId="5" xfId="0" applyFill="1" applyBorder="1"/>
    <xf numFmtId="0" fontId="0" fillId="0" borderId="0" xfId="0" applyFill="1" applyBorder="1"/>
    <xf numFmtId="0" fontId="0" fillId="0" borderId="50" xfId="0" applyFill="1" applyBorder="1"/>
    <xf numFmtId="0" fontId="0" fillId="0" borderId="51" xfId="0" applyFill="1" applyBorder="1"/>
    <xf numFmtId="0" fontId="32" fillId="0" borderId="0" xfId="3" applyFont="1" applyFill="1" applyBorder="1" applyAlignment="1">
      <alignment horizontal="left" vertical="center"/>
    </xf>
    <xf numFmtId="0" fontId="33" fillId="0" borderId="0" xfId="0" applyFont="1"/>
    <xf numFmtId="0" fontId="6" fillId="0" borderId="21" xfId="0" applyFont="1" applyBorder="1" applyAlignment="1">
      <alignment horizontal="center"/>
    </xf>
    <xf numFmtId="0" fontId="6" fillId="0" borderId="12" xfId="0" applyFont="1" applyBorder="1" applyAlignment="1">
      <alignment horizontal="center"/>
    </xf>
    <xf numFmtId="0" fontId="34" fillId="0" borderId="0" xfId="0" applyFont="1"/>
    <xf numFmtId="0" fontId="7" fillId="0" borderId="2" xfId="0" applyFont="1" applyBorder="1"/>
    <xf numFmtId="0" fontId="7" fillId="0" borderId="3" xfId="0" applyFont="1" applyBorder="1"/>
    <xf numFmtId="0" fontId="7" fillId="3" borderId="1" xfId="0" applyFont="1" applyFill="1" applyBorder="1"/>
    <xf numFmtId="3" fontId="6" fillId="0" borderId="16" xfId="0" applyNumberFormat="1" applyFont="1" applyBorder="1" applyAlignment="1">
      <alignment horizontal="center"/>
    </xf>
    <xf numFmtId="3" fontId="6" fillId="0" borderId="28" xfId="0" applyNumberFormat="1" applyFont="1" applyBorder="1" applyAlignment="1">
      <alignment horizontal="center"/>
    </xf>
    <xf numFmtId="0" fontId="0" fillId="0" borderId="0" xfId="0" applyNumberFormat="1"/>
    <xf numFmtId="0" fontId="0" fillId="0" borderId="0" xfId="0"/>
    <xf numFmtId="0" fontId="36" fillId="0" borderId="0" xfId="48" applyFont="1" applyAlignment="1" applyProtection="1"/>
    <xf numFmtId="0" fontId="37" fillId="0" borderId="0" xfId="0" applyFont="1"/>
    <xf numFmtId="10" fontId="0" fillId="0" borderId="0" xfId="0" applyNumberFormat="1"/>
    <xf numFmtId="0" fontId="38" fillId="0" borderId="0" xfId="0" applyFont="1" applyAlignment="1">
      <alignment vertical="center" wrapText="1"/>
    </xf>
    <xf numFmtId="0" fontId="38" fillId="0" borderId="0" xfId="0" applyFont="1" applyAlignment="1">
      <alignment vertical="center"/>
    </xf>
    <xf numFmtId="0" fontId="39" fillId="0" borderId="0" xfId="0" applyFont="1" applyAlignment="1"/>
    <xf numFmtId="1" fontId="0" fillId="0" borderId="0" xfId="0" applyNumberFormat="1"/>
    <xf numFmtId="0" fontId="1" fillId="0" borderId="0" xfId="0" applyFont="1"/>
    <xf numFmtId="0" fontId="0" fillId="0" borderId="5" xfId="0" applyBorder="1" applyAlignment="1">
      <alignment horizontal="center"/>
    </xf>
    <xf numFmtId="0" fontId="1" fillId="0" borderId="5" xfId="0" applyFont="1" applyBorder="1" applyAlignment="1">
      <alignment horizontal="center"/>
    </xf>
    <xf numFmtId="0" fontId="40" fillId="0" borderId="10" xfId="0" applyFont="1" applyBorder="1" applyAlignment="1">
      <alignment horizontal="center"/>
    </xf>
    <xf numFmtId="0" fontId="40" fillId="37" borderId="10" xfId="0" applyFont="1" applyFill="1" applyBorder="1" applyAlignment="1">
      <alignment horizontal="center"/>
    </xf>
    <xf numFmtId="0" fontId="40" fillId="37" borderId="1" xfId="0" applyFont="1" applyFill="1" applyBorder="1" applyAlignment="1">
      <alignment horizontal="center"/>
    </xf>
    <xf numFmtId="0" fontId="7" fillId="37" borderId="22" xfId="0" applyFont="1" applyFill="1" applyBorder="1" applyAlignment="1">
      <alignment horizontal="center"/>
    </xf>
    <xf numFmtId="0" fontId="40" fillId="41" borderId="5" xfId="0" applyFont="1" applyFill="1" applyBorder="1" applyAlignment="1">
      <alignment horizontal="center"/>
    </xf>
    <xf numFmtId="10" fontId="1" fillId="3" borderId="5" xfId="0" applyNumberFormat="1" applyFont="1" applyFill="1" applyBorder="1" applyAlignment="1">
      <alignment horizontal="center"/>
    </xf>
    <xf numFmtId="3" fontId="11" fillId="0" borderId="21" xfId="50" applyNumberFormat="1" applyFont="1" applyBorder="1" applyAlignment="1">
      <alignment horizontal="center"/>
    </xf>
    <xf numFmtId="0" fontId="1" fillId="3" borderId="5" xfId="0" applyFont="1" applyFill="1" applyBorder="1" applyAlignment="1">
      <alignment horizontal="center"/>
    </xf>
    <xf numFmtId="0" fontId="7" fillId="0" borderId="21" xfId="0" applyFont="1" applyBorder="1" applyAlignment="1">
      <alignment horizontal="center"/>
    </xf>
    <xf numFmtId="0" fontId="40" fillId="41" borderId="30" xfId="0" applyFont="1" applyFill="1" applyBorder="1" applyAlignment="1">
      <alignment horizontal="center"/>
    </xf>
    <xf numFmtId="0" fontId="40" fillId="41" borderId="29" xfId="0" applyFont="1" applyFill="1" applyBorder="1" applyAlignment="1">
      <alignment horizontal="center"/>
    </xf>
    <xf numFmtId="0" fontId="7" fillId="37" borderId="19" xfId="0" applyFont="1" applyFill="1" applyBorder="1" applyAlignment="1">
      <alignment horizontal="center"/>
    </xf>
    <xf numFmtId="0" fontId="7" fillId="0" borderId="19" xfId="0" applyFont="1" applyBorder="1" applyAlignment="1">
      <alignment horizontal="center"/>
    </xf>
    <xf numFmtId="3" fontId="41" fillId="41" borderId="5" xfId="1" applyNumberFormat="1" applyFont="1" applyFill="1" applyBorder="1" applyAlignment="1">
      <alignment horizontal="center"/>
    </xf>
    <xf numFmtId="3" fontId="41" fillId="38" borderId="5" xfId="1" applyNumberFormat="1" applyFont="1" applyFill="1" applyBorder="1" applyAlignment="1">
      <alignment horizontal="center"/>
    </xf>
    <xf numFmtId="3" fontId="41" fillId="42" borderId="5" xfId="1" applyNumberFormat="1" applyFont="1" applyFill="1" applyBorder="1" applyAlignment="1">
      <alignment horizontal="center"/>
    </xf>
    <xf numFmtId="3" fontId="41" fillId="39" borderId="5" xfId="1" applyNumberFormat="1" applyFont="1" applyFill="1" applyBorder="1" applyAlignment="1">
      <alignment horizontal="center"/>
    </xf>
    <xf numFmtId="3" fontId="41" fillId="40" borderId="5" xfId="1" applyNumberFormat="1" applyFont="1" applyFill="1" applyBorder="1" applyAlignment="1">
      <alignment horizontal="center"/>
    </xf>
    <xf numFmtId="3" fontId="41" fillId="0" borderId="5" xfId="1" applyNumberFormat="1" applyFont="1" applyFill="1" applyBorder="1" applyAlignment="1">
      <alignment horizontal="center"/>
    </xf>
    <xf numFmtId="3" fontId="0" fillId="0" borderId="5" xfId="0" applyNumberFormat="1" applyBorder="1" applyAlignment="1">
      <alignment horizontal="center"/>
    </xf>
    <xf numFmtId="0" fontId="12" fillId="0" borderId="59" xfId="0" applyFont="1" applyBorder="1" applyAlignment="1">
      <alignment horizontal="center"/>
    </xf>
    <xf numFmtId="3" fontId="11" fillId="0" borderId="19" xfId="50" applyNumberFormat="1" applyFont="1" applyBorder="1" applyAlignment="1">
      <alignment horizontal="center"/>
    </xf>
    <xf numFmtId="0" fontId="12" fillId="0" borderId="15" xfId="0" applyFont="1" applyBorder="1" applyAlignment="1">
      <alignment horizontal="center"/>
    </xf>
    <xf numFmtId="3" fontId="11" fillId="0" borderId="22" xfId="50" applyNumberFormat="1" applyFont="1" applyBorder="1" applyAlignment="1">
      <alignment horizontal="center"/>
    </xf>
    <xf numFmtId="3" fontId="41" fillId="41" borderId="5" xfId="1" applyNumberFormat="1" applyFont="1" applyFill="1" applyBorder="1" applyAlignment="1">
      <alignment horizontal="center"/>
    </xf>
    <xf numFmtId="3" fontId="41" fillId="38" borderId="5" xfId="1" applyNumberFormat="1" applyFont="1" applyFill="1" applyBorder="1" applyAlignment="1">
      <alignment horizontal="center"/>
    </xf>
    <xf numFmtId="3" fontId="41" fillId="42" borderId="5" xfId="1" applyNumberFormat="1" applyFont="1" applyFill="1" applyBorder="1" applyAlignment="1">
      <alignment horizontal="center"/>
    </xf>
    <xf numFmtId="3" fontId="41" fillId="39" borderId="5" xfId="1" applyNumberFormat="1" applyFont="1" applyFill="1" applyBorder="1" applyAlignment="1">
      <alignment horizontal="center"/>
    </xf>
    <xf numFmtId="3" fontId="41" fillId="40" borderId="5" xfId="1" applyNumberFormat="1" applyFont="1" applyFill="1" applyBorder="1" applyAlignment="1">
      <alignment horizontal="center"/>
    </xf>
    <xf numFmtId="3" fontId="41" fillId="0" borderId="5" xfId="1" applyNumberFormat="1" applyFont="1" applyFill="1" applyBorder="1" applyAlignment="1">
      <alignment horizontal="center"/>
    </xf>
    <xf numFmtId="3" fontId="1" fillId="3" borderId="5" xfId="0" applyNumberFormat="1" applyFont="1" applyFill="1" applyBorder="1" applyAlignment="1">
      <alignment horizontal="center"/>
    </xf>
    <xf numFmtId="0" fontId="0" fillId="0" borderId="0" xfId="0"/>
    <xf numFmtId="3" fontId="43" fillId="0" borderId="41" xfId="50" applyNumberFormat="1" applyFont="1" applyBorder="1"/>
    <xf numFmtId="3" fontId="43" fillId="0" borderId="24" xfId="50" applyNumberFormat="1" applyFont="1" applyBorder="1"/>
    <xf numFmtId="0" fontId="41" fillId="3" borderId="53" xfId="46" quotePrefix="1" applyFont="1" applyFill="1" applyBorder="1" applyAlignment="1">
      <alignment horizontal="center"/>
    </xf>
    <xf numFmtId="0" fontId="41" fillId="3" borderId="15" xfId="46" applyFont="1" applyFill="1" applyBorder="1" applyAlignment="1">
      <alignment horizontal="center"/>
    </xf>
    <xf numFmtId="0" fontId="41" fillId="3" borderId="11" xfId="46" applyFont="1" applyFill="1" applyBorder="1" applyAlignment="1">
      <alignment horizontal="center"/>
    </xf>
    <xf numFmtId="3" fontId="43" fillId="0" borderId="29" xfId="50" applyNumberFormat="1" applyFont="1" applyBorder="1" applyAlignment="1">
      <alignment horizontal="center"/>
    </xf>
    <xf numFmtId="0" fontId="43" fillId="0" borderId="29" xfId="50" applyFont="1" applyBorder="1" applyAlignment="1">
      <alignment horizontal="center"/>
    </xf>
    <xf numFmtId="3" fontId="41" fillId="0" borderId="29" xfId="50" applyNumberFormat="1" applyFont="1" applyBorder="1" applyAlignment="1">
      <alignment horizontal="center"/>
    </xf>
    <xf numFmtId="164" fontId="41" fillId="0" borderId="12" xfId="2" applyNumberFormat="1" applyFont="1" applyBorder="1" applyAlignment="1">
      <alignment horizontal="center"/>
    </xf>
    <xf numFmtId="3" fontId="43" fillId="38" borderId="5" xfId="50" applyNumberFormat="1" applyFont="1" applyFill="1" applyBorder="1" applyAlignment="1">
      <alignment horizontal="center"/>
    </xf>
    <xf numFmtId="3" fontId="43" fillId="0" borderId="5" xfId="50" applyNumberFormat="1" applyFont="1" applyBorder="1" applyAlignment="1">
      <alignment horizontal="center"/>
    </xf>
    <xf numFmtId="3" fontId="41" fillId="0" borderId="5" xfId="50" applyNumberFormat="1" applyFont="1" applyBorder="1" applyAlignment="1">
      <alignment horizontal="center"/>
    </xf>
    <xf numFmtId="3" fontId="43" fillId="39" borderId="5" xfId="50" applyNumberFormat="1" applyFont="1" applyFill="1" applyBorder="1" applyAlignment="1">
      <alignment horizontal="center"/>
    </xf>
    <xf numFmtId="3" fontId="43" fillId="40" borderId="5" xfId="50" applyNumberFormat="1" applyFont="1" applyFill="1" applyBorder="1" applyAlignment="1">
      <alignment horizontal="center"/>
    </xf>
    <xf numFmtId="3" fontId="41" fillId="41" borderId="30" xfId="50" applyNumberFormat="1" applyFont="1" applyFill="1" applyBorder="1" applyAlignment="1">
      <alignment horizontal="center"/>
    </xf>
    <xf numFmtId="3" fontId="43" fillId="0" borderId="30" xfId="50" applyNumberFormat="1" applyFont="1" applyBorder="1" applyAlignment="1">
      <alignment horizontal="center"/>
    </xf>
    <xf numFmtId="3" fontId="41" fillId="0" borderId="30" xfId="50" applyNumberFormat="1" applyFont="1" applyBorder="1" applyAlignment="1">
      <alignment horizontal="center"/>
    </xf>
    <xf numFmtId="3" fontId="43" fillId="0" borderId="60" xfId="50" applyNumberFormat="1" applyFont="1" applyBorder="1"/>
    <xf numFmtId="3" fontId="43" fillId="0" borderId="61" xfId="50" applyNumberFormat="1" applyFont="1" applyBorder="1"/>
    <xf numFmtId="3" fontId="41" fillId="0" borderId="53" xfId="50" applyNumberFormat="1" applyFont="1" applyBorder="1" applyAlignment="1">
      <alignment horizontal="center"/>
    </xf>
    <xf numFmtId="3" fontId="41" fillId="0" borderId="15" xfId="50" applyNumberFormat="1" applyFont="1" applyBorder="1" applyAlignment="1">
      <alignment horizontal="center"/>
    </xf>
    <xf numFmtId="164" fontId="41" fillId="0" borderId="11" xfId="2" applyNumberFormat="1" applyFont="1" applyBorder="1" applyAlignment="1">
      <alignment horizontal="center"/>
    </xf>
    <xf numFmtId="10" fontId="0" fillId="0" borderId="5" xfId="0" applyNumberFormat="1" applyBorder="1" applyAlignment="1">
      <alignment horizontal="center"/>
    </xf>
    <xf numFmtId="0" fontId="0" fillId="0" borderId="0" xfId="0"/>
    <xf numFmtId="3" fontId="43" fillId="0" borderId="15" xfId="50" applyNumberFormat="1" applyFont="1" applyBorder="1" applyAlignment="1">
      <alignment horizontal="center"/>
    </xf>
    <xf numFmtId="9" fontId="31" fillId="0" borderId="47" xfId="2" applyFont="1" applyBorder="1" applyAlignment="1">
      <alignment horizontal="center"/>
    </xf>
    <xf numFmtId="9" fontId="31" fillId="0" borderId="48" xfId="2" applyFont="1" applyBorder="1" applyAlignment="1">
      <alignment horizontal="center"/>
    </xf>
    <xf numFmtId="9" fontId="31" fillId="0" borderId="46" xfId="2" applyFont="1" applyBorder="1" applyAlignment="1">
      <alignment horizontal="center"/>
    </xf>
    <xf numFmtId="0" fontId="30" fillId="0" borderId="0" xfId="0" applyFont="1"/>
    <xf numFmtId="0" fontId="31" fillId="0" borderId="0" xfId="0" applyFont="1"/>
    <xf numFmtId="0" fontId="31" fillId="0" borderId="0" xfId="0" applyFont="1" applyAlignment="1">
      <alignment vertical="center" wrapText="1"/>
    </xf>
    <xf numFmtId="3" fontId="31" fillId="0" borderId="19" xfId="0" applyNumberFormat="1" applyFont="1" applyBorder="1" applyAlignment="1">
      <alignment horizontal="center"/>
    </xf>
    <xf numFmtId="3" fontId="31" fillId="0" borderId="5" xfId="0" applyNumberFormat="1" applyFont="1" applyBorder="1" applyAlignment="1">
      <alignment horizontal="center"/>
    </xf>
    <xf numFmtId="3" fontId="31" fillId="0" borderId="13" xfId="0" applyNumberFormat="1" applyFont="1" applyBorder="1" applyAlignment="1">
      <alignment horizontal="center"/>
    </xf>
    <xf numFmtId="3" fontId="31" fillId="0" borderId="46" xfId="0" applyNumberFormat="1" applyFont="1" applyBorder="1" applyAlignment="1">
      <alignment horizontal="center"/>
    </xf>
    <xf numFmtId="3" fontId="31" fillId="0" borderId="47" xfId="0" applyNumberFormat="1" applyFont="1" applyBorder="1" applyAlignment="1">
      <alignment horizontal="center"/>
    </xf>
    <xf numFmtId="3" fontId="31" fillId="0" borderId="48" xfId="0" applyNumberFormat="1" applyFont="1" applyBorder="1" applyAlignment="1">
      <alignment horizontal="center"/>
    </xf>
    <xf numFmtId="0" fontId="11" fillId="0" borderId="58" xfId="56" applyFont="1" applyFill="1" applyBorder="1" applyAlignment="1">
      <alignment horizontal="centerContinuous"/>
    </xf>
    <xf numFmtId="0" fontId="11" fillId="0" borderId="62" xfId="56" applyFont="1" applyFill="1" applyBorder="1" applyAlignment="1">
      <alignment horizontal="centerContinuous"/>
    </xf>
    <xf numFmtId="0" fontId="11" fillId="0" borderId="55" xfId="56" applyFont="1" applyFill="1" applyBorder="1" applyAlignment="1">
      <alignment horizontal="centerContinuous"/>
    </xf>
    <xf numFmtId="0" fontId="11" fillId="0" borderId="58" xfId="56" applyFont="1" applyFill="1" applyBorder="1" applyAlignment="1">
      <alignment horizontal="center" wrapText="1"/>
    </xf>
    <xf numFmtId="0" fontId="11" fillId="0" borderId="62" xfId="56" applyFont="1" applyFill="1" applyBorder="1" applyAlignment="1">
      <alignment horizontal="center" wrapText="1"/>
    </xf>
    <xf numFmtId="0" fontId="11" fillId="0" borderId="55" xfId="56" applyFont="1" applyFill="1" applyBorder="1" applyAlignment="1">
      <alignment horizontal="center" wrapText="1"/>
    </xf>
    <xf numFmtId="0" fontId="11" fillId="0" borderId="65" xfId="55" applyFont="1" applyBorder="1" applyAlignment="1">
      <alignment horizontal="center"/>
    </xf>
    <xf numFmtId="0" fontId="11" fillId="0" borderId="66" xfId="55" applyFont="1" applyBorder="1" applyAlignment="1">
      <alignment horizontal="center"/>
    </xf>
    <xf numFmtId="0" fontId="11" fillId="0" borderId="67" xfId="55" applyFont="1" applyBorder="1" applyAlignment="1">
      <alignment horizontal="center"/>
    </xf>
    <xf numFmtId="0" fontId="45" fillId="0" borderId="0" xfId="55" applyFont="1" applyBorder="1" applyAlignment="1">
      <alignment horizontal="center"/>
    </xf>
    <xf numFmtId="0" fontId="45" fillId="43" borderId="0" xfId="55" applyFont="1" applyFill="1" applyBorder="1" applyAlignment="1">
      <alignment horizontal="center"/>
    </xf>
    <xf numFmtId="0" fontId="45" fillId="0" borderId="64" xfId="55" applyFont="1" applyBorder="1" applyAlignment="1">
      <alignment horizontal="center"/>
    </xf>
    <xf numFmtId="3" fontId="45" fillId="0" borderId="68" xfId="55" applyNumberFormat="1" applyFont="1" applyBorder="1" applyAlignment="1">
      <alignment horizontal="center"/>
    </xf>
    <xf numFmtId="3" fontId="45" fillId="0" borderId="0" xfId="55" applyNumberFormat="1" applyFont="1" applyBorder="1" applyAlignment="1">
      <alignment horizontal="center"/>
    </xf>
    <xf numFmtId="3" fontId="45" fillId="0" borderId="69" xfId="55" applyNumberFormat="1" applyFont="1" applyBorder="1" applyAlignment="1">
      <alignment horizontal="center"/>
    </xf>
    <xf numFmtId="3" fontId="45" fillId="43" borderId="68" xfId="55" applyNumberFormat="1" applyFont="1" applyFill="1" applyBorder="1" applyAlignment="1">
      <alignment horizontal="center"/>
    </xf>
    <xf numFmtId="3" fontId="45" fillId="43" borderId="0" xfId="55" applyNumberFormat="1" applyFont="1" applyFill="1" applyBorder="1" applyAlignment="1">
      <alignment horizontal="center"/>
    </xf>
    <xf numFmtId="3" fontId="45" fillId="43" borderId="69" xfId="55" applyNumberFormat="1" applyFont="1" applyFill="1" applyBorder="1" applyAlignment="1">
      <alignment horizontal="center"/>
    </xf>
    <xf numFmtId="3" fontId="45" fillId="0" borderId="70" xfId="55" applyNumberFormat="1" applyFont="1" applyBorder="1" applyAlignment="1">
      <alignment horizontal="center"/>
    </xf>
    <xf numFmtId="3" fontId="45" fillId="0" borderId="64" xfId="55" applyNumberFormat="1" applyFont="1" applyBorder="1" applyAlignment="1">
      <alignment horizontal="center"/>
    </xf>
    <xf numFmtId="3" fontId="45" fillId="0" borderId="71" xfId="55" applyNumberFormat="1" applyFont="1" applyBorder="1" applyAlignment="1">
      <alignment horizontal="center"/>
    </xf>
    <xf numFmtId="0" fontId="30" fillId="0" borderId="0" xfId="0" applyFont="1" applyBorder="1"/>
    <xf numFmtId="0" fontId="31" fillId="0" borderId="0" xfId="0" applyFont="1" applyFill="1" applyBorder="1" applyAlignment="1">
      <alignment vertical="center" wrapText="1"/>
    </xf>
    <xf numFmtId="3" fontId="31" fillId="0" borderId="22" xfId="0" applyNumberFormat="1" applyFont="1" applyBorder="1" applyAlignment="1">
      <alignment horizontal="center"/>
    </xf>
    <xf numFmtId="3" fontId="31" fillId="0" borderId="30" xfId="0" applyNumberFormat="1" applyFont="1" applyBorder="1" applyAlignment="1">
      <alignment horizontal="center"/>
    </xf>
    <xf numFmtId="3" fontId="31" fillId="0" borderId="23" xfId="0" applyNumberFormat="1" applyFont="1" applyBorder="1" applyAlignment="1">
      <alignment horizontal="center"/>
    </xf>
    <xf numFmtId="0" fontId="31" fillId="0" borderId="0" xfId="0" applyFont="1" applyBorder="1"/>
    <xf numFmtId="9" fontId="31" fillId="0" borderId="30" xfId="2" applyFont="1" applyBorder="1" applyAlignment="1">
      <alignment horizontal="center"/>
    </xf>
    <xf numFmtId="9" fontId="31" fillId="0" borderId="23" xfId="2" applyFont="1" applyBorder="1" applyAlignment="1">
      <alignment horizontal="center"/>
    </xf>
    <xf numFmtId="9" fontId="31" fillId="0" borderId="22" xfId="2" applyFont="1" applyBorder="1" applyAlignment="1">
      <alignment horizontal="center"/>
    </xf>
    <xf numFmtId="0" fontId="30" fillId="0" borderId="25" xfId="0" applyFont="1" applyBorder="1" applyAlignment="1">
      <alignment horizontal="center"/>
    </xf>
    <xf numFmtId="0" fontId="31" fillId="0" borderId="41" xfId="0" applyFont="1" applyBorder="1" applyAlignment="1">
      <alignment vertical="center" wrapText="1"/>
    </xf>
    <xf numFmtId="0" fontId="30" fillId="0" borderId="72" xfId="0" applyFont="1" applyBorder="1" applyAlignment="1">
      <alignment horizontal="center"/>
    </xf>
    <xf numFmtId="0" fontId="31" fillId="0" borderId="41" xfId="0" applyFont="1" applyBorder="1"/>
    <xf numFmtId="0" fontId="30" fillId="3" borderId="42" xfId="46" applyFont="1" applyFill="1" applyBorder="1" applyAlignment="1">
      <alignment horizontal="center" vertical="center" wrapText="1"/>
    </xf>
    <xf numFmtId="0" fontId="30" fillId="3" borderId="43" xfId="46" applyFont="1" applyFill="1" applyBorder="1" applyAlignment="1">
      <alignment horizontal="center" vertical="center" wrapText="1"/>
    </xf>
    <xf numFmtId="0" fontId="30" fillId="3" borderId="44" xfId="46" applyFont="1" applyFill="1" applyBorder="1" applyAlignment="1">
      <alignment horizontal="center" vertical="center" wrapText="1"/>
    </xf>
    <xf numFmtId="0" fontId="3" fillId="2" borderId="59" xfId="0" applyFont="1" applyFill="1" applyBorder="1" applyAlignment="1">
      <alignment horizontal="center"/>
    </xf>
    <xf numFmtId="3" fontId="6" fillId="0" borderId="63" xfId="0" applyNumberFormat="1" applyFont="1" applyBorder="1" applyAlignment="1">
      <alignment horizontal="center"/>
    </xf>
    <xf numFmtId="3" fontId="6" fillId="0" borderId="57" xfId="0" applyNumberFormat="1" applyFont="1" applyBorder="1" applyAlignment="1">
      <alignment horizontal="center"/>
    </xf>
    <xf numFmtId="3" fontId="7" fillId="3" borderId="59" xfId="0" applyNumberFormat="1" applyFont="1" applyFill="1" applyBorder="1" applyAlignment="1">
      <alignment horizontal="center"/>
    </xf>
    <xf numFmtId="0" fontId="0" fillId="0" borderId="5" xfId="0" applyBorder="1" applyAlignment="1">
      <alignment horizontal="center"/>
    </xf>
    <xf numFmtId="0" fontId="1" fillId="3" borderId="5" xfId="0" applyFont="1" applyFill="1" applyBorder="1" applyAlignment="1">
      <alignment horizontal="center"/>
    </xf>
    <xf numFmtId="0" fontId="40" fillId="0" borderId="10" xfId="0" applyFont="1" applyBorder="1" applyAlignment="1">
      <alignment horizontal="center"/>
    </xf>
    <xf numFmtId="0" fontId="40" fillId="37" borderId="10" xfId="0" applyFont="1" applyFill="1" applyBorder="1" applyAlignment="1">
      <alignment horizontal="center"/>
    </xf>
    <xf numFmtId="0" fontId="40" fillId="37" borderId="1" xfId="0" applyFont="1" applyFill="1" applyBorder="1" applyAlignment="1">
      <alignment horizontal="center"/>
    </xf>
    <xf numFmtId="0" fontId="7" fillId="37" borderId="22" xfId="0" applyFont="1" applyFill="1" applyBorder="1" applyAlignment="1">
      <alignment horizontal="center"/>
    </xf>
    <xf numFmtId="0" fontId="40" fillId="41" borderId="5" xfId="0" applyFont="1" applyFill="1" applyBorder="1" applyAlignment="1">
      <alignment horizontal="center"/>
    </xf>
    <xf numFmtId="0" fontId="7" fillId="0" borderId="21" xfId="0" applyFont="1" applyBorder="1" applyAlignment="1">
      <alignment horizontal="center"/>
    </xf>
    <xf numFmtId="0" fontId="40" fillId="41" borderId="30" xfId="0" applyFont="1" applyFill="1" applyBorder="1" applyAlignment="1">
      <alignment horizontal="center"/>
    </xf>
    <xf numFmtId="0" fontId="40" fillId="41" borderId="29" xfId="0" applyFont="1" applyFill="1" applyBorder="1" applyAlignment="1">
      <alignment horizontal="center"/>
    </xf>
    <xf numFmtId="0" fontId="7" fillId="37" borderId="19" xfId="0" applyFont="1" applyFill="1" applyBorder="1" applyAlignment="1">
      <alignment horizontal="center"/>
    </xf>
    <xf numFmtId="0" fontId="7" fillId="0" borderId="19" xfId="0" applyFont="1" applyBorder="1" applyAlignment="1">
      <alignment horizontal="center"/>
    </xf>
    <xf numFmtId="3" fontId="41" fillId="41" borderId="5" xfId="1" applyNumberFormat="1" applyFont="1" applyFill="1" applyBorder="1" applyAlignment="1">
      <alignment horizontal="center"/>
    </xf>
    <xf numFmtId="3" fontId="41" fillId="38" borderId="5" xfId="1" applyNumberFormat="1" applyFont="1" applyFill="1" applyBorder="1" applyAlignment="1">
      <alignment horizontal="center"/>
    </xf>
    <xf numFmtId="3" fontId="41" fillId="42" borderId="5" xfId="1" applyNumberFormat="1" applyFont="1" applyFill="1" applyBorder="1" applyAlignment="1">
      <alignment horizontal="center"/>
    </xf>
    <xf numFmtId="3" fontId="41" fillId="39" borderId="5" xfId="1" applyNumberFormat="1" applyFont="1" applyFill="1" applyBorder="1" applyAlignment="1">
      <alignment horizontal="center"/>
    </xf>
    <xf numFmtId="3" fontId="41" fillId="40" borderId="5" xfId="1" applyNumberFormat="1" applyFont="1" applyFill="1" applyBorder="1" applyAlignment="1">
      <alignment horizontal="center"/>
    </xf>
    <xf numFmtId="3" fontId="41" fillId="0" borderId="5" xfId="1" applyNumberFormat="1" applyFont="1" applyFill="1" applyBorder="1" applyAlignment="1">
      <alignment horizontal="center"/>
    </xf>
    <xf numFmtId="0" fontId="12" fillId="0" borderId="59" xfId="0" applyFont="1" applyBorder="1" applyAlignment="1">
      <alignment horizontal="center"/>
    </xf>
    <xf numFmtId="0" fontId="12" fillId="0" borderId="15" xfId="0" applyFont="1" applyBorder="1" applyAlignment="1">
      <alignment horizontal="center"/>
    </xf>
    <xf numFmtId="0" fontId="1" fillId="0" borderId="0" xfId="0" applyFont="1" applyAlignment="1">
      <alignment horizontal="center"/>
    </xf>
    <xf numFmtId="3" fontId="6" fillId="0" borderId="7" xfId="0" applyNumberFormat="1" applyFont="1" applyBorder="1" applyAlignment="1">
      <alignment horizontal="center"/>
    </xf>
    <xf numFmtId="3" fontId="6" fillId="0" borderId="8" xfId="0" applyNumberFormat="1" applyFont="1" applyBorder="1" applyAlignment="1">
      <alignment horizontal="center"/>
    </xf>
    <xf numFmtId="3" fontId="7" fillId="3" borderId="9" xfId="0" applyNumberFormat="1" applyFont="1" applyFill="1" applyBorder="1" applyAlignment="1">
      <alignment horizontal="center"/>
    </xf>
    <xf numFmtId="3" fontId="6" fillId="0" borderId="52" xfId="0" applyNumberFormat="1" applyFont="1" applyBorder="1" applyAlignment="1">
      <alignment horizontal="center"/>
    </xf>
    <xf numFmtId="3" fontId="2" fillId="0" borderId="52" xfId="1" applyNumberFormat="1" applyFont="1" applyBorder="1" applyAlignment="1">
      <alignment horizontal="center"/>
    </xf>
    <xf numFmtId="3" fontId="2" fillId="0" borderId="74" xfId="1" applyNumberFormat="1" applyFont="1" applyBorder="1" applyAlignment="1">
      <alignment horizontal="center"/>
    </xf>
    <xf numFmtId="3" fontId="6" fillId="0" borderId="74" xfId="0" applyNumberFormat="1" applyFont="1" applyBorder="1" applyAlignment="1">
      <alignment horizontal="center"/>
    </xf>
    <xf numFmtId="0" fontId="6" fillId="0" borderId="52" xfId="0" applyFont="1" applyBorder="1" applyAlignment="1">
      <alignment horizontal="center"/>
    </xf>
    <xf numFmtId="0" fontId="6" fillId="0" borderId="3" xfId="0" applyFont="1" applyBorder="1" applyAlignment="1">
      <alignment horizontal="center"/>
    </xf>
    <xf numFmtId="0" fontId="7" fillId="3" borderId="4" xfId="0" applyFont="1" applyFill="1" applyBorder="1" applyAlignment="1">
      <alignment horizontal="center"/>
    </xf>
    <xf numFmtId="3" fontId="13" fillId="0" borderId="56" xfId="0" applyNumberFormat="1" applyFont="1" applyFill="1" applyBorder="1" applyAlignment="1">
      <alignment horizontal="center"/>
    </xf>
    <xf numFmtId="3" fontId="13" fillId="0" borderId="57" xfId="0" applyNumberFormat="1" applyFont="1" applyFill="1" applyBorder="1" applyAlignment="1">
      <alignment horizontal="center"/>
    </xf>
    <xf numFmtId="3" fontId="13" fillId="0" borderId="57" xfId="0" applyNumberFormat="1" applyFont="1" applyBorder="1" applyAlignment="1">
      <alignment horizontal="center"/>
    </xf>
    <xf numFmtId="3" fontId="13" fillId="0" borderId="58" xfId="0" applyNumberFormat="1" applyFont="1" applyBorder="1" applyAlignment="1">
      <alignment horizontal="center"/>
    </xf>
    <xf numFmtId="3" fontId="12" fillId="3" borderId="63" xfId="0" applyNumberFormat="1" applyFont="1" applyFill="1" applyBorder="1" applyAlignment="1">
      <alignment horizontal="center"/>
    </xf>
    <xf numFmtId="0" fontId="0" fillId="0" borderId="21" xfId="0" applyBorder="1"/>
    <xf numFmtId="3" fontId="13" fillId="0" borderId="12" xfId="0" applyNumberFormat="1" applyFont="1" applyBorder="1" applyAlignment="1">
      <alignment horizontal="center"/>
    </xf>
    <xf numFmtId="0" fontId="0" fillId="0" borderId="19" xfId="0" applyBorder="1"/>
    <xf numFmtId="3" fontId="2" fillId="0" borderId="56" xfId="0" applyNumberFormat="1" applyFont="1" applyFill="1" applyBorder="1" applyAlignment="1">
      <alignment horizontal="center" vertical="center"/>
    </xf>
    <xf numFmtId="3" fontId="2" fillId="0" borderId="57" xfId="0" applyNumberFormat="1" applyFont="1" applyFill="1" applyBorder="1" applyAlignment="1">
      <alignment horizontal="center" vertical="center"/>
    </xf>
    <xf numFmtId="3" fontId="2" fillId="0" borderId="57" xfId="0" applyNumberFormat="1" applyFont="1" applyBorder="1" applyAlignment="1">
      <alignment horizontal="center"/>
    </xf>
    <xf numFmtId="3" fontId="2" fillId="0" borderId="58" xfId="0" applyNumberFormat="1" applyFont="1" applyBorder="1" applyAlignment="1">
      <alignment horizontal="center"/>
    </xf>
    <xf numFmtId="3" fontId="3" fillId="3" borderId="59" xfId="0" applyNumberFormat="1" applyFont="1" applyFill="1" applyBorder="1" applyAlignment="1">
      <alignment horizontal="center"/>
    </xf>
    <xf numFmtId="0" fontId="11" fillId="3" borderId="20" xfId="0" applyFont="1" applyFill="1" applyBorder="1" applyAlignment="1">
      <alignment horizontal="center" vertical="center" wrapText="1"/>
    </xf>
    <xf numFmtId="0" fontId="11" fillId="3" borderId="14" xfId="0" applyFont="1" applyFill="1" applyBorder="1" applyAlignment="1">
      <alignment horizontal="center" vertical="center" wrapText="1"/>
    </xf>
    <xf numFmtId="0" fontId="5" fillId="3" borderId="59" xfId="0" applyFont="1" applyFill="1" applyBorder="1" applyAlignment="1">
      <alignment horizontal="center"/>
    </xf>
    <xf numFmtId="0" fontId="7" fillId="3" borderId="59" xfId="0" applyFont="1" applyFill="1" applyBorder="1" applyAlignment="1">
      <alignment horizontal="center"/>
    </xf>
    <xf numFmtId="3" fontId="6" fillId="0" borderId="56" xfId="0" applyNumberFormat="1" applyFont="1" applyBorder="1" applyAlignment="1">
      <alignment horizontal="center"/>
    </xf>
    <xf numFmtId="3" fontId="6" fillId="0" borderId="58" xfId="0" applyNumberFormat="1" applyFont="1" applyBorder="1" applyAlignment="1">
      <alignment horizontal="center"/>
    </xf>
    <xf numFmtId="0" fontId="30" fillId="0" borderId="25" xfId="0" applyFont="1" applyFill="1" applyBorder="1" applyAlignment="1">
      <alignment horizontal="center" vertical="center" wrapText="1"/>
    </xf>
    <xf numFmtId="3" fontId="31" fillId="0" borderId="22" xfId="0" applyNumberFormat="1" applyFont="1" applyFill="1" applyBorder="1" applyAlignment="1">
      <alignment horizontal="center" vertical="center" wrapText="1"/>
    </xf>
    <xf numFmtId="3" fontId="31" fillId="0" borderId="30" xfId="0" applyNumberFormat="1" applyFont="1" applyFill="1" applyBorder="1" applyAlignment="1">
      <alignment horizontal="center" vertical="center" wrapText="1"/>
    </xf>
    <xf numFmtId="3" fontId="31" fillId="0" borderId="23" xfId="0" applyNumberFormat="1" applyFont="1" applyFill="1" applyBorder="1" applyAlignment="1">
      <alignment horizontal="center" vertical="center" wrapText="1"/>
    </xf>
    <xf numFmtId="3" fontId="31" fillId="0" borderId="22" xfId="0" applyNumberFormat="1" applyFont="1" applyFill="1" applyBorder="1" applyAlignment="1">
      <alignment horizontal="center"/>
    </xf>
    <xf numFmtId="3" fontId="31" fillId="0" borderId="30" xfId="0" applyNumberFormat="1" applyFont="1" applyFill="1" applyBorder="1" applyAlignment="1">
      <alignment horizontal="center"/>
    </xf>
    <xf numFmtId="3" fontId="31" fillId="0" borderId="23" xfId="0" applyNumberFormat="1" applyFont="1" applyFill="1" applyBorder="1" applyAlignment="1">
      <alignment horizontal="center"/>
    </xf>
    <xf numFmtId="0" fontId="1" fillId="0" borderId="0" xfId="0" applyFont="1" applyAlignment="1">
      <alignment horizontal="center"/>
    </xf>
    <xf numFmtId="1" fontId="7" fillId="0" borderId="45" xfId="0" applyNumberFormat="1" applyFont="1" applyBorder="1" applyAlignment="1">
      <alignment horizontal="left"/>
    </xf>
    <xf numFmtId="0" fontId="1" fillId="0" borderId="0" xfId="0" applyFont="1" applyAlignment="1">
      <alignment horizontal="center"/>
    </xf>
    <xf numFmtId="0" fontId="0" fillId="0" borderId="5" xfId="0" applyBorder="1" applyAlignment="1">
      <alignment horizontal="center"/>
    </xf>
    <xf numFmtId="0" fontId="1" fillId="3" borderId="5" xfId="0" applyFont="1" applyFill="1" applyBorder="1" applyAlignment="1">
      <alignment horizontal="center"/>
    </xf>
    <xf numFmtId="0" fontId="0" fillId="0" borderId="5" xfId="0" applyBorder="1" applyAlignment="1">
      <alignment horizontal="center"/>
    </xf>
    <xf numFmtId="0" fontId="1" fillId="3" borderId="5" xfId="0" applyFont="1" applyFill="1" applyBorder="1" applyAlignment="1">
      <alignment horizontal="center"/>
    </xf>
    <xf numFmtId="0" fontId="30" fillId="0" borderId="3" xfId="0" applyFont="1" applyFill="1" applyBorder="1" applyAlignment="1">
      <alignment horizontal="center" vertical="center" wrapText="1"/>
    </xf>
    <xf numFmtId="3" fontId="31" fillId="0" borderId="19" xfId="0" applyNumberFormat="1" applyFont="1" applyFill="1" applyBorder="1" applyAlignment="1">
      <alignment horizontal="center" vertical="center" wrapText="1"/>
    </xf>
    <xf numFmtId="3" fontId="31" fillId="0" borderId="5" xfId="0" applyNumberFormat="1" applyFont="1" applyFill="1" applyBorder="1" applyAlignment="1">
      <alignment horizontal="center" vertical="center" wrapText="1"/>
    </xf>
    <xf numFmtId="3" fontId="31" fillId="0" borderId="13" xfId="0" applyNumberFormat="1" applyFont="1" applyFill="1" applyBorder="1" applyAlignment="1">
      <alignment horizontal="center" vertical="center" wrapText="1"/>
    </xf>
    <xf numFmtId="3" fontId="31" fillId="0" borderId="19" xfId="0" applyNumberFormat="1" applyFont="1" applyFill="1" applyBorder="1" applyAlignment="1">
      <alignment horizontal="center"/>
    </xf>
    <xf numFmtId="3" fontId="31" fillId="0" borderId="5" xfId="0" applyNumberFormat="1" applyFont="1" applyFill="1" applyBorder="1" applyAlignment="1">
      <alignment horizontal="center"/>
    </xf>
    <xf numFmtId="3" fontId="31" fillId="0" borderId="13" xfId="0" applyNumberFormat="1" applyFont="1" applyFill="1" applyBorder="1" applyAlignment="1">
      <alignment horizontal="center"/>
    </xf>
    <xf numFmtId="9" fontId="31" fillId="0" borderId="8" xfId="2" applyFont="1" applyBorder="1" applyAlignment="1">
      <alignment horizontal="center"/>
    </xf>
    <xf numFmtId="9" fontId="31" fillId="0" borderId="77" xfId="2" applyFont="1" applyBorder="1" applyAlignment="1">
      <alignment horizontal="center"/>
    </xf>
    <xf numFmtId="0" fontId="1" fillId="0" borderId="0" xfId="0" applyFont="1" applyAlignment="1">
      <alignment horizontal="center"/>
    </xf>
    <xf numFmtId="0" fontId="0" fillId="0" borderId="5" xfId="0" applyBorder="1" applyAlignment="1">
      <alignment horizontal="center"/>
    </xf>
    <xf numFmtId="0" fontId="6" fillId="0" borderId="45" xfId="0" applyFont="1" applyFill="1" applyBorder="1" applyAlignment="1">
      <alignment horizontal="center"/>
    </xf>
    <xf numFmtId="0" fontId="6" fillId="0" borderId="25" xfId="0" applyFont="1" applyFill="1" applyBorder="1" applyAlignment="1">
      <alignment horizontal="center"/>
    </xf>
    <xf numFmtId="0" fontId="34" fillId="0" borderId="0" xfId="0" applyFont="1" applyAlignment="1"/>
    <xf numFmtId="3" fontId="6" fillId="0" borderId="73" xfId="0" applyNumberFormat="1" applyFont="1" applyBorder="1" applyAlignment="1">
      <alignment horizontal="center"/>
    </xf>
    <xf numFmtId="3" fontId="6" fillId="0" borderId="80" xfId="0" applyNumberFormat="1" applyFont="1" applyBorder="1" applyAlignment="1">
      <alignment horizontal="center"/>
    </xf>
    <xf numFmtId="3" fontId="6" fillId="0" borderId="5" xfId="0" applyNumberFormat="1" applyFont="1" applyFill="1" applyBorder="1" applyAlignment="1">
      <alignment horizontal="center"/>
    </xf>
    <xf numFmtId="3" fontId="6" fillId="0" borderId="29" xfId="0" applyNumberFormat="1" applyFont="1" applyFill="1" applyBorder="1" applyAlignment="1">
      <alignment horizontal="center"/>
    </xf>
    <xf numFmtId="3" fontId="6" fillId="0" borderId="13" xfId="0" applyNumberFormat="1" applyFont="1" applyFill="1" applyBorder="1" applyAlignment="1">
      <alignment horizontal="center"/>
    </xf>
    <xf numFmtId="3" fontId="6" fillId="0" borderId="56" xfId="0" applyNumberFormat="1" applyFont="1" applyFill="1" applyBorder="1" applyAlignment="1">
      <alignment horizontal="center"/>
    </xf>
    <xf numFmtId="3" fontId="6" fillId="0" borderId="18" xfId="0" applyNumberFormat="1" applyFont="1" applyFill="1" applyBorder="1" applyAlignment="1">
      <alignment horizontal="center"/>
    </xf>
    <xf numFmtId="3" fontId="6" fillId="0" borderId="57" xfId="0" applyNumberFormat="1" applyFont="1" applyFill="1" applyBorder="1" applyAlignment="1">
      <alignment horizontal="center"/>
    </xf>
    <xf numFmtId="3" fontId="6" fillId="0" borderId="58" xfId="0" applyNumberFormat="1" applyFont="1" applyFill="1" applyBorder="1" applyAlignment="1">
      <alignment horizontal="center"/>
    </xf>
    <xf numFmtId="0" fontId="30" fillId="0" borderId="45" xfId="0" applyFont="1" applyFill="1" applyBorder="1" applyAlignment="1">
      <alignment horizontal="center" vertical="center" wrapText="1"/>
    </xf>
    <xf numFmtId="3" fontId="31" fillId="0" borderId="46" xfId="0" applyNumberFormat="1" applyFont="1" applyFill="1" applyBorder="1" applyAlignment="1">
      <alignment horizontal="center" vertical="center" wrapText="1"/>
    </xf>
    <xf numFmtId="3" fontId="31" fillId="0" borderId="47" xfId="0" applyNumberFormat="1" applyFont="1" applyFill="1" applyBorder="1" applyAlignment="1">
      <alignment horizontal="center" vertical="center" wrapText="1"/>
    </xf>
    <xf numFmtId="3" fontId="31" fillId="0" borderId="46" xfId="0" applyNumberFormat="1" applyFont="1" applyFill="1" applyBorder="1" applyAlignment="1">
      <alignment horizontal="center"/>
    </xf>
    <xf numFmtId="3" fontId="31" fillId="0" borderId="47" xfId="0" applyNumberFormat="1" applyFont="1" applyFill="1" applyBorder="1" applyAlignment="1">
      <alignment horizontal="center"/>
    </xf>
    <xf numFmtId="3" fontId="31" fillId="0" borderId="48" xfId="0" applyNumberFormat="1" applyFont="1" applyFill="1" applyBorder="1" applyAlignment="1">
      <alignment horizontal="center"/>
    </xf>
    <xf numFmtId="3" fontId="6" fillId="0" borderId="52" xfId="0" applyNumberFormat="1" applyFont="1" applyFill="1" applyBorder="1" applyAlignment="1">
      <alignment horizontal="center"/>
    </xf>
    <xf numFmtId="3" fontId="6" fillId="0" borderId="3" xfId="0" applyNumberFormat="1" applyFont="1" applyFill="1" applyBorder="1" applyAlignment="1">
      <alignment horizontal="center"/>
    </xf>
    <xf numFmtId="3" fontId="3" fillId="3" borderId="16" xfId="0" applyNumberFormat="1" applyFont="1" applyFill="1" applyBorder="1" applyAlignment="1">
      <alignment horizontal="center"/>
    </xf>
    <xf numFmtId="3" fontId="3" fillId="3" borderId="18" xfId="0" applyNumberFormat="1" applyFont="1" applyFill="1" applyBorder="1" applyAlignment="1">
      <alignment horizontal="center"/>
    </xf>
    <xf numFmtId="3" fontId="7" fillId="3" borderId="16" xfId="0" applyNumberFormat="1" applyFont="1" applyFill="1" applyBorder="1" applyAlignment="1">
      <alignment horizontal="center"/>
    </xf>
    <xf numFmtId="3" fontId="7" fillId="3" borderId="18" xfId="0" applyNumberFormat="1" applyFont="1" applyFill="1" applyBorder="1" applyAlignment="1">
      <alignment horizontal="center"/>
    </xf>
    <xf numFmtId="0" fontId="1" fillId="0" borderId="0" xfId="0" applyFont="1" applyAlignment="1">
      <alignment horizontal="center"/>
    </xf>
    <xf numFmtId="3" fontId="6" fillId="0" borderId="75" xfId="0" applyNumberFormat="1" applyFont="1" applyFill="1" applyBorder="1" applyAlignment="1">
      <alignment horizontal="center"/>
    </xf>
    <xf numFmtId="3" fontId="6" fillId="0" borderId="63" xfId="0" applyNumberFormat="1" applyFont="1" applyFill="1" applyBorder="1" applyAlignment="1">
      <alignment horizontal="center"/>
    </xf>
    <xf numFmtId="0" fontId="0" fillId="0" borderId="5" xfId="0" applyBorder="1" applyAlignment="1">
      <alignment horizontal="center"/>
    </xf>
    <xf numFmtId="0" fontId="30" fillId="0" borderId="0" xfId="0" applyFont="1" applyBorder="1" applyAlignment="1">
      <alignment horizontal="center"/>
    </xf>
    <xf numFmtId="3" fontId="31" fillId="0" borderId="0" xfId="0" applyNumberFormat="1" applyFont="1" applyBorder="1" applyAlignment="1">
      <alignment horizontal="center"/>
    </xf>
    <xf numFmtId="0" fontId="30" fillId="0" borderId="3" xfId="0" applyFont="1" applyFill="1" applyBorder="1" applyAlignment="1">
      <alignment horizontal="center"/>
    </xf>
    <xf numFmtId="0" fontId="30" fillId="0" borderId="45" xfId="0" applyFont="1" applyFill="1" applyBorder="1" applyAlignment="1">
      <alignment horizontal="center"/>
    </xf>
    <xf numFmtId="0" fontId="30" fillId="0" borderId="25" xfId="0" applyFont="1" applyFill="1" applyBorder="1" applyAlignment="1">
      <alignment horizontal="center"/>
    </xf>
    <xf numFmtId="0" fontId="30" fillId="0" borderId="2" xfId="0" applyFont="1" applyBorder="1" applyAlignment="1">
      <alignment horizontal="center"/>
    </xf>
    <xf numFmtId="0" fontId="30" fillId="0" borderId="3" xfId="0" applyFont="1" applyBorder="1" applyAlignment="1">
      <alignment horizontal="center"/>
    </xf>
    <xf numFmtId="0" fontId="30" fillId="0" borderId="45" xfId="0" applyFont="1" applyBorder="1" applyAlignment="1">
      <alignment horizontal="center"/>
    </xf>
    <xf numFmtId="3" fontId="40" fillId="0" borderId="15" xfId="0" applyNumberFormat="1" applyFont="1" applyBorder="1" applyAlignment="1">
      <alignment horizontal="center"/>
    </xf>
    <xf numFmtId="3" fontId="40" fillId="0" borderId="59" xfId="0" applyNumberFormat="1" applyFont="1" applyBorder="1" applyAlignment="1">
      <alignment horizontal="center"/>
    </xf>
    <xf numFmtId="3" fontId="40" fillId="0" borderId="1" xfId="0" applyNumberFormat="1" applyFont="1" applyBorder="1" applyAlignment="1">
      <alignment horizontal="center"/>
    </xf>
    <xf numFmtId="3" fontId="40" fillId="0" borderId="52" xfId="0" applyNumberFormat="1" applyFont="1" applyBorder="1" applyAlignment="1">
      <alignment horizontal="center"/>
    </xf>
    <xf numFmtId="3" fontId="40" fillId="0" borderId="3" xfId="0" applyNumberFormat="1" applyFont="1" applyBorder="1" applyAlignment="1">
      <alignment horizontal="center"/>
    </xf>
    <xf numFmtId="3" fontId="40" fillId="37" borderId="3" xfId="0" applyNumberFormat="1" applyFont="1" applyFill="1" applyBorder="1" applyAlignment="1">
      <alignment horizontal="center"/>
    </xf>
    <xf numFmtId="3" fontId="40" fillId="37" borderId="25" xfId="0" applyNumberFormat="1" applyFont="1" applyFill="1" applyBorder="1" applyAlignment="1">
      <alignment horizontal="center"/>
    </xf>
    <xf numFmtId="0" fontId="46" fillId="0" borderId="0" xfId="48" applyFont="1" applyFill="1" applyBorder="1" applyAlignment="1" applyProtection="1">
      <alignment horizontal="centerContinuous"/>
    </xf>
    <xf numFmtId="0" fontId="11" fillId="0" borderId="54" xfId="55" applyFont="1" applyFill="1" applyBorder="1" applyAlignment="1">
      <alignment horizontal="center"/>
    </xf>
    <xf numFmtId="0" fontId="3" fillId="0" borderId="64" xfId="55" applyFont="1" applyFill="1" applyBorder="1"/>
    <xf numFmtId="0" fontId="11" fillId="0" borderId="81" xfId="55" applyFont="1" applyFill="1" applyBorder="1" applyAlignment="1">
      <alignment horizontal="center"/>
    </xf>
    <xf numFmtId="0" fontId="11" fillId="0" borderId="66" xfId="55" applyFont="1" applyFill="1" applyBorder="1" applyAlignment="1">
      <alignment horizontal="center"/>
    </xf>
    <xf numFmtId="0" fontId="11" fillId="0" borderId="82" xfId="55" applyFont="1" applyFill="1" applyBorder="1" applyAlignment="1">
      <alignment horizontal="center"/>
    </xf>
    <xf numFmtId="0" fontId="45" fillId="0" borderId="0" xfId="55" applyFont="1" applyFill="1" applyBorder="1" applyAlignment="1">
      <alignment horizontal="center"/>
    </xf>
    <xf numFmtId="3" fontId="45" fillId="0" borderId="83" xfId="55" applyNumberFormat="1" applyFont="1" applyFill="1" applyBorder="1" applyAlignment="1">
      <alignment horizontal="center"/>
    </xf>
    <xf numFmtId="3" fontId="45" fillId="0" borderId="0" xfId="55" applyNumberFormat="1" applyFont="1" applyFill="1" applyBorder="1" applyAlignment="1">
      <alignment horizontal="center"/>
    </xf>
    <xf numFmtId="3" fontId="45" fillId="0" borderId="84" xfId="55" applyNumberFormat="1" applyFont="1" applyFill="1" applyBorder="1" applyAlignment="1">
      <alignment horizontal="center"/>
    </xf>
    <xf numFmtId="0" fontId="45" fillId="44" borderId="0" xfId="55" applyFont="1" applyFill="1" applyBorder="1" applyAlignment="1">
      <alignment horizontal="center"/>
    </xf>
    <xf numFmtId="3" fontId="45" fillId="44" borderId="83" xfId="55" applyNumberFormat="1" applyFont="1" applyFill="1" applyBorder="1" applyAlignment="1">
      <alignment horizontal="center"/>
    </xf>
    <xf numFmtId="3" fontId="45" fillId="44" borderId="0" xfId="55" applyNumberFormat="1" applyFont="1" applyFill="1" applyBorder="1" applyAlignment="1">
      <alignment horizontal="center"/>
    </xf>
    <xf numFmtId="3" fontId="45" fillId="44" borderId="84" xfId="55" applyNumberFormat="1" applyFont="1" applyFill="1" applyBorder="1" applyAlignment="1">
      <alignment horizontal="center"/>
    </xf>
    <xf numFmtId="0" fontId="45" fillId="0" borderId="64" xfId="55" applyFont="1" applyFill="1" applyBorder="1" applyAlignment="1">
      <alignment horizontal="center"/>
    </xf>
    <xf numFmtId="3" fontId="45" fillId="0" borderId="85" xfId="55" applyNumberFormat="1" applyFont="1" applyFill="1" applyBorder="1" applyAlignment="1">
      <alignment horizontal="center"/>
    </xf>
    <xf numFmtId="3" fontId="45" fillId="0" borderId="64" xfId="55" applyNumberFormat="1" applyFont="1" applyFill="1" applyBorder="1" applyAlignment="1">
      <alignment horizontal="center"/>
    </xf>
    <xf numFmtId="3" fontId="45" fillId="0" borderId="86" xfId="55" applyNumberFormat="1" applyFont="1" applyFill="1" applyBorder="1" applyAlignment="1">
      <alignment horizontal="center"/>
    </xf>
    <xf numFmtId="3" fontId="47" fillId="0" borderId="19" xfId="0" applyNumberFormat="1" applyFont="1" applyBorder="1" applyAlignment="1">
      <alignment horizontal="center"/>
    </xf>
    <xf numFmtId="3" fontId="47" fillId="0" borderId="19" xfId="0" applyNumberFormat="1" applyFont="1" applyFill="1" applyBorder="1" applyAlignment="1">
      <alignment horizontal="center"/>
    </xf>
    <xf numFmtId="0" fontId="45" fillId="46" borderId="0" xfId="55" applyFont="1" applyFill="1" applyBorder="1" applyAlignment="1">
      <alignment horizontal="center"/>
    </xf>
    <xf numFmtId="3" fontId="45" fillId="46" borderId="83" xfId="55" applyNumberFormat="1" applyFont="1" applyFill="1" applyBorder="1" applyAlignment="1">
      <alignment horizontal="center"/>
    </xf>
    <xf numFmtId="3" fontId="45" fillId="46" borderId="0" xfId="55" applyNumberFormat="1" applyFont="1" applyFill="1" applyBorder="1" applyAlignment="1">
      <alignment horizontal="center"/>
    </xf>
    <xf numFmtId="3" fontId="45" fillId="46" borderId="84" xfId="55" applyNumberFormat="1" applyFont="1" applyFill="1" applyBorder="1" applyAlignment="1">
      <alignment horizontal="center"/>
    </xf>
    <xf numFmtId="0" fontId="0" fillId="45" borderId="0" xfId="0" applyFill="1"/>
    <xf numFmtId="0" fontId="39" fillId="0" borderId="0" xfId="0" applyFont="1" applyAlignment="1">
      <alignment wrapText="1"/>
    </xf>
    <xf numFmtId="0" fontId="0" fillId="0" borderId="0" xfId="0" applyAlignment="1">
      <alignment wrapText="1"/>
    </xf>
    <xf numFmtId="0" fontId="1" fillId="0" borderId="0" xfId="0" applyFont="1" applyAlignment="1">
      <alignment horizontal="center"/>
    </xf>
    <xf numFmtId="0" fontId="38" fillId="0" borderId="0" xfId="0" applyFont="1" applyAlignment="1">
      <alignment wrapText="1"/>
    </xf>
    <xf numFmtId="10" fontId="31" fillId="0" borderId="0" xfId="0" applyNumberFormat="1" applyFont="1"/>
    <xf numFmtId="0" fontId="0" fillId="0" borderId="0" xfId="0" applyFill="1"/>
    <xf numFmtId="0" fontId="3" fillId="3" borderId="87" xfId="1" applyFont="1" applyFill="1" applyBorder="1" applyAlignment="1">
      <alignment horizontal="center"/>
    </xf>
    <xf numFmtId="0" fontId="3" fillId="3" borderId="76" xfId="1" applyFont="1" applyFill="1" applyBorder="1" applyAlignment="1">
      <alignment horizontal="center"/>
    </xf>
    <xf numFmtId="3" fontId="6" fillId="0" borderId="74" xfId="0" applyNumberFormat="1" applyFont="1" applyFill="1" applyBorder="1" applyAlignment="1">
      <alignment horizontal="center"/>
    </xf>
    <xf numFmtId="3" fontId="6" fillId="0" borderId="8" xfId="0" applyNumberFormat="1" applyFont="1" applyFill="1" applyBorder="1" applyAlignment="1">
      <alignment horizontal="center"/>
    </xf>
    <xf numFmtId="3" fontId="6" fillId="0" borderId="2" xfId="0" applyNumberFormat="1" applyFont="1" applyBorder="1" applyAlignment="1">
      <alignment horizontal="center"/>
    </xf>
    <xf numFmtId="3" fontId="6" fillId="0" borderId="88" xfId="0" applyNumberFormat="1" applyFont="1" applyFill="1" applyBorder="1" applyAlignment="1">
      <alignment horizontal="center"/>
    </xf>
    <xf numFmtId="3" fontId="6" fillId="0" borderId="7" xfId="0" applyNumberFormat="1" applyFont="1" applyFill="1" applyBorder="1" applyAlignment="1">
      <alignment horizontal="center"/>
    </xf>
    <xf numFmtId="3" fontId="6" fillId="0" borderId="2" xfId="0" applyNumberFormat="1" applyFont="1" applyFill="1" applyBorder="1" applyAlignment="1">
      <alignment horizontal="center"/>
    </xf>
    <xf numFmtId="0" fontId="7" fillId="3" borderId="87" xfId="0" applyFont="1" applyFill="1" applyBorder="1" applyAlignment="1">
      <alignment horizontal="center"/>
    </xf>
    <xf numFmtId="0" fontId="6" fillId="0" borderId="2" xfId="0" applyFont="1" applyFill="1" applyBorder="1" applyAlignment="1">
      <alignment horizontal="center"/>
    </xf>
    <xf numFmtId="0" fontId="6" fillId="0" borderId="3" xfId="0" applyFont="1" applyFill="1" applyBorder="1" applyAlignment="1">
      <alignment horizontal="center"/>
    </xf>
    <xf numFmtId="0" fontId="3" fillId="0" borderId="22" xfId="0" applyFont="1" applyFill="1" applyBorder="1" applyAlignment="1">
      <alignment horizontal="center"/>
    </xf>
    <xf numFmtId="0" fontId="0" fillId="0" borderId="5" xfId="0" applyBorder="1" applyAlignment="1">
      <alignment horizontal="center"/>
    </xf>
    <xf numFmtId="3" fontId="47" fillId="0" borderId="22" xfId="0" applyNumberFormat="1" applyFont="1" applyBorder="1" applyAlignment="1">
      <alignment horizontal="center"/>
    </xf>
    <xf numFmtId="3" fontId="31" fillId="0" borderId="0" xfId="0" applyNumberFormat="1" applyFont="1" applyAlignment="1">
      <alignment horizontal="center"/>
    </xf>
    <xf numFmtId="0" fontId="39" fillId="0" borderId="0" xfId="0" applyFont="1" applyAlignment="1">
      <alignment vertical="center"/>
    </xf>
    <xf numFmtId="3" fontId="31" fillId="0" borderId="0" xfId="0" applyNumberFormat="1" applyFont="1" applyBorder="1" applyAlignment="1"/>
    <xf numFmtId="10" fontId="31" fillId="0" borderId="0" xfId="0" applyNumberFormat="1" applyFont="1" applyBorder="1" applyAlignment="1"/>
    <xf numFmtId="0" fontId="1" fillId="0" borderId="0" xfId="0" applyFont="1" applyAlignment="1">
      <alignment horizontal="center"/>
    </xf>
    <xf numFmtId="3" fontId="7" fillId="3" borderId="9" xfId="0" applyNumberFormat="1" applyFont="1" applyFill="1" applyBorder="1" applyAlignment="1">
      <alignment horizontal="center"/>
    </xf>
    <xf numFmtId="0" fontId="0" fillId="0" borderId="5" xfId="0" applyBorder="1" applyAlignment="1">
      <alignment horizontal="center"/>
    </xf>
    <xf numFmtId="3" fontId="0" fillId="0" borderId="0" xfId="0" applyNumberFormat="1"/>
    <xf numFmtId="0" fontId="1" fillId="0" borderId="0" xfId="0" applyFont="1" applyAlignment="1">
      <alignment horizontal="center"/>
    </xf>
    <xf numFmtId="0" fontId="30" fillId="3" borderId="5" xfId="46" applyFont="1" applyFill="1" applyBorder="1" applyAlignment="1">
      <alignment horizontal="center"/>
    </xf>
    <xf numFmtId="0" fontId="30" fillId="0" borderId="5" xfId="0" applyFont="1" applyBorder="1" applyAlignment="1">
      <alignment horizontal="center"/>
    </xf>
    <xf numFmtId="0" fontId="0" fillId="0" borderId="5" xfId="0" applyBorder="1" applyAlignment="1">
      <alignment horizontal="center"/>
    </xf>
    <xf numFmtId="0" fontId="0" fillId="0" borderId="0" xfId="0" applyAlignment="1">
      <alignment horizontal="left"/>
    </xf>
    <xf numFmtId="0" fontId="1" fillId="0" borderId="89" xfId="0" applyFont="1" applyFill="1" applyBorder="1" applyAlignment="1">
      <alignment horizontal="left"/>
    </xf>
    <xf numFmtId="0" fontId="1" fillId="0" borderId="89" xfId="0" applyNumberFormat="1" applyFont="1" applyFill="1" applyBorder="1"/>
    <xf numFmtId="0" fontId="1" fillId="0" borderId="0" xfId="0" applyFont="1" applyAlignment="1">
      <alignment horizontal="center"/>
    </xf>
    <xf numFmtId="0" fontId="0" fillId="0" borderId="5" xfId="0" applyBorder="1" applyAlignment="1">
      <alignment horizontal="center"/>
    </xf>
    <xf numFmtId="0" fontId="1" fillId="0" borderId="50" xfId="0" applyFont="1" applyBorder="1" applyAlignment="1">
      <alignment horizontal="center" wrapText="1"/>
    </xf>
    <xf numFmtId="0" fontId="1" fillId="0" borderId="0" xfId="0" applyFont="1" applyAlignment="1">
      <alignment horizontal="center" wrapText="1"/>
    </xf>
    <xf numFmtId="0" fontId="1" fillId="0" borderId="51" xfId="0" applyFont="1" applyBorder="1" applyAlignment="1">
      <alignment horizontal="center" wrapText="1"/>
    </xf>
    <xf numFmtId="1" fontId="1" fillId="0" borderId="51" xfId="0" applyNumberFormat="1" applyFont="1" applyBorder="1" applyAlignment="1">
      <alignment horizontal="center" wrapText="1"/>
    </xf>
    <xf numFmtId="3" fontId="0" fillId="0" borderId="56" xfId="0" applyNumberFormat="1" applyBorder="1"/>
    <xf numFmtId="3" fontId="0" fillId="0" borderId="64" xfId="0" applyNumberFormat="1" applyBorder="1"/>
    <xf numFmtId="3" fontId="0" fillId="0" borderId="54" xfId="0" applyNumberFormat="1" applyBorder="1"/>
    <xf numFmtId="10" fontId="0" fillId="0" borderId="56" xfId="0" applyNumberFormat="1" applyBorder="1"/>
    <xf numFmtId="10" fontId="0" fillId="0" borderId="64" xfId="0" applyNumberFormat="1" applyBorder="1"/>
    <xf numFmtId="10" fontId="0" fillId="0" borderId="54" xfId="0" applyNumberFormat="1" applyBorder="1"/>
    <xf numFmtId="3" fontId="0" fillId="0" borderId="50" xfId="0" applyNumberFormat="1" applyFill="1" applyBorder="1"/>
    <xf numFmtId="3" fontId="0" fillId="0" borderId="0" xfId="0" applyNumberFormat="1" applyFill="1"/>
    <xf numFmtId="3" fontId="0" fillId="0" borderId="51" xfId="0" applyNumberFormat="1" applyFill="1" applyBorder="1"/>
    <xf numFmtId="10" fontId="0" fillId="0" borderId="50" xfId="0" applyNumberFormat="1" applyFill="1" applyBorder="1"/>
    <xf numFmtId="10" fontId="0" fillId="0" borderId="0" xfId="0" applyNumberFormat="1" applyFill="1"/>
    <xf numFmtId="10" fontId="0" fillId="0" borderId="51" xfId="0" applyNumberFormat="1" applyFill="1" applyBorder="1"/>
    <xf numFmtId="10" fontId="0" fillId="0" borderId="0" xfId="0" applyNumberFormat="1" applyBorder="1"/>
    <xf numFmtId="0" fontId="1" fillId="0" borderId="30" xfId="0" applyFont="1" applyBorder="1" applyAlignment="1">
      <alignment horizontal="center"/>
    </xf>
    <xf numFmtId="0" fontId="1" fillId="0" borderId="47" xfId="0" applyFont="1" applyBorder="1" applyAlignment="1">
      <alignment horizontal="center" wrapText="1"/>
    </xf>
    <xf numFmtId="0" fontId="0" fillId="0" borderId="29" xfId="0" applyBorder="1"/>
    <xf numFmtId="0" fontId="1" fillId="0" borderId="50" xfId="0" applyFont="1" applyBorder="1" applyAlignment="1">
      <alignment horizontal="center" vertical="center" wrapText="1"/>
    </xf>
    <xf numFmtId="0" fontId="1" fillId="0" borderId="0" xfId="0" applyFont="1" applyAlignment="1">
      <alignment horizontal="center" vertical="center" wrapText="1"/>
    </xf>
    <xf numFmtId="3" fontId="31" fillId="0" borderId="21" xfId="0" applyNumberFormat="1" applyFont="1" applyBorder="1" applyAlignment="1">
      <alignment horizontal="center"/>
    </xf>
    <xf numFmtId="3" fontId="31" fillId="0" borderId="29" xfId="0" applyNumberFormat="1" applyFont="1" applyBorder="1" applyAlignment="1">
      <alignment horizontal="center"/>
    </xf>
    <xf numFmtId="3" fontId="31" fillId="0" borderId="12" xfId="0" applyNumberFormat="1" applyFont="1" applyBorder="1" applyAlignment="1">
      <alignment horizontal="center"/>
    </xf>
    <xf numFmtId="0" fontId="30" fillId="3" borderId="16" xfId="46" applyFont="1" applyFill="1" applyBorder="1" applyAlignment="1">
      <alignment horizontal="center"/>
    </xf>
    <xf numFmtId="0" fontId="30" fillId="3" borderId="17" xfId="46" applyFont="1" applyFill="1" applyBorder="1" applyAlignment="1">
      <alignment horizontal="center"/>
    </xf>
    <xf numFmtId="0" fontId="30" fillId="3" borderId="18" xfId="46" applyFont="1" applyFill="1" applyBorder="1" applyAlignment="1">
      <alignment horizontal="center"/>
    </xf>
    <xf numFmtId="3" fontId="47" fillId="0" borderId="21" xfId="0" applyNumberFormat="1" applyFont="1" applyBorder="1" applyAlignment="1">
      <alignment horizontal="center"/>
    </xf>
    <xf numFmtId="0" fontId="1" fillId="0" borderId="0" xfId="0" applyFont="1" applyAlignment="1">
      <alignment horizontal="center"/>
    </xf>
    <xf numFmtId="0" fontId="38" fillId="0" borderId="0" xfId="0" applyFont="1" applyAlignment="1">
      <alignment horizontal="center" wrapText="1"/>
    </xf>
    <xf numFmtId="0" fontId="0" fillId="0" borderId="5" xfId="0" applyBorder="1" applyAlignment="1">
      <alignment horizontal="center"/>
    </xf>
    <xf numFmtId="0" fontId="0" fillId="0" borderId="0" xfId="0" applyFill="1" applyBorder="1" applyAlignment="1">
      <alignment horizontal="left"/>
    </xf>
    <xf numFmtId="0" fontId="1" fillId="0" borderId="0" xfId="0" applyFont="1" applyFill="1" applyBorder="1" applyAlignment="1">
      <alignment horizontal="left"/>
    </xf>
    <xf numFmtId="0" fontId="1" fillId="0" borderId="0" xfId="0" applyFont="1" applyFill="1" applyBorder="1"/>
    <xf numFmtId="3" fontId="6" fillId="0" borderId="12" xfId="0" applyNumberFormat="1" applyFont="1" applyFill="1" applyBorder="1" applyAlignment="1">
      <alignment horizontal="center"/>
    </xf>
    <xf numFmtId="0" fontId="1" fillId="0" borderId="0" xfId="0" applyFont="1" applyAlignment="1">
      <alignment horizontal="center"/>
    </xf>
    <xf numFmtId="0" fontId="0" fillId="0" borderId="5" xfId="0" applyBorder="1" applyAlignment="1">
      <alignment horizontal="center"/>
    </xf>
    <xf numFmtId="3" fontId="6" fillId="0" borderId="80" xfId="0" applyNumberFormat="1" applyFont="1" applyFill="1" applyBorder="1" applyAlignment="1">
      <alignment horizontal="center"/>
    </xf>
    <xf numFmtId="3" fontId="6" fillId="0" borderId="90" xfId="0" applyNumberFormat="1" applyFont="1" applyFill="1" applyBorder="1" applyAlignment="1">
      <alignment horizontal="center"/>
    </xf>
    <xf numFmtId="3" fontId="6" fillId="0" borderId="0" xfId="0" applyNumberFormat="1" applyFont="1" applyFill="1" applyBorder="1" applyAlignment="1">
      <alignment horizontal="center"/>
    </xf>
    <xf numFmtId="3" fontId="31" fillId="0" borderId="19" xfId="0" applyNumberFormat="1" applyFont="1" applyBorder="1" applyAlignment="1">
      <alignment horizontal="center" vertical="center"/>
    </xf>
    <xf numFmtId="3" fontId="31" fillId="0" borderId="5" xfId="0" applyNumberFormat="1" applyFont="1" applyBorder="1" applyAlignment="1">
      <alignment horizontal="center" vertical="center"/>
    </xf>
    <xf numFmtId="3" fontId="48" fillId="0" borderId="13" xfId="0" applyNumberFormat="1" applyFont="1" applyBorder="1" applyAlignment="1">
      <alignment horizontal="center" vertical="center"/>
    </xf>
    <xf numFmtId="3" fontId="31" fillId="0" borderId="13" xfId="0" applyNumberFormat="1" applyFont="1" applyBorder="1" applyAlignment="1">
      <alignment horizontal="center" vertical="center"/>
    </xf>
    <xf numFmtId="4" fontId="6" fillId="0" borderId="0" xfId="0" applyNumberFormat="1" applyFont="1" applyFill="1" applyBorder="1" applyAlignment="1">
      <alignment horizontal="center"/>
    </xf>
    <xf numFmtId="0" fontId="11" fillId="3" borderId="20" xfId="0" applyFont="1" applyFill="1" applyBorder="1" applyAlignment="1">
      <alignment horizontal="center" vertical="center"/>
    </xf>
    <xf numFmtId="0" fontId="11" fillId="3" borderId="78" xfId="0" applyFont="1" applyFill="1" applyBorder="1" applyAlignment="1">
      <alignment horizontal="center" vertical="center" wrapText="1"/>
    </xf>
    <xf numFmtId="0" fontId="3" fillId="3" borderId="20" xfId="0" applyFont="1" applyFill="1" applyBorder="1" applyAlignment="1">
      <alignment horizontal="center" vertical="center"/>
    </xf>
    <xf numFmtId="0" fontId="3" fillId="3" borderId="14" xfId="0" applyFont="1" applyFill="1" applyBorder="1" applyAlignment="1">
      <alignment horizontal="center" vertical="center"/>
    </xf>
    <xf numFmtId="0" fontId="3" fillId="3" borderId="78" xfId="0" applyFont="1" applyFill="1" applyBorder="1" applyAlignment="1">
      <alignment horizontal="center" vertical="center"/>
    </xf>
    <xf numFmtId="0" fontId="1" fillId="0" borderId="0" xfId="0" applyFont="1" applyAlignment="1">
      <alignment horizontal="center"/>
    </xf>
    <xf numFmtId="3" fontId="7" fillId="3" borderId="9" xfId="0" applyNumberFormat="1" applyFont="1" applyFill="1" applyBorder="1" applyAlignment="1">
      <alignment horizontal="center"/>
    </xf>
    <xf numFmtId="3" fontId="6" fillId="47" borderId="13" xfId="0" applyNumberFormat="1" applyFont="1" applyFill="1" applyBorder="1" applyAlignment="1">
      <alignment horizontal="center"/>
    </xf>
    <xf numFmtId="3" fontId="6" fillId="47" borderId="57" xfId="0" applyNumberFormat="1" applyFont="1" applyFill="1" applyBorder="1" applyAlignment="1">
      <alignment horizontal="center"/>
    </xf>
    <xf numFmtId="3" fontId="13" fillId="0" borderId="58" xfId="0" applyNumberFormat="1" applyFont="1" applyFill="1" applyBorder="1" applyAlignment="1">
      <alignment horizontal="center"/>
    </xf>
    <xf numFmtId="3" fontId="50" fillId="2" borderId="5" xfId="1" applyNumberFormat="1" applyFont="1" applyFill="1" applyBorder="1" applyAlignment="1">
      <alignment horizontal="center" vertical="center"/>
    </xf>
    <xf numFmtId="3" fontId="50" fillId="49" borderId="5" xfId="1" applyNumberFormat="1" applyFont="1" applyFill="1" applyBorder="1" applyAlignment="1">
      <alignment horizontal="center" vertical="center"/>
    </xf>
    <xf numFmtId="3" fontId="50" fillId="38" borderId="5" xfId="1" applyNumberFormat="1" applyFont="1" applyFill="1" applyBorder="1" applyAlignment="1">
      <alignment horizontal="center" vertical="center"/>
    </xf>
    <xf numFmtId="3" fontId="50" fillId="0" borderId="5" xfId="1" applyNumberFormat="1" applyFont="1" applyBorder="1" applyAlignment="1">
      <alignment horizontal="center" vertical="center"/>
    </xf>
    <xf numFmtId="3" fontId="50" fillId="39" borderId="5" xfId="1" applyNumberFormat="1" applyFont="1" applyFill="1" applyBorder="1" applyAlignment="1">
      <alignment horizontal="center" vertical="center"/>
    </xf>
    <xf numFmtId="0" fontId="7" fillId="0" borderId="5" xfId="0" applyFont="1" applyBorder="1" applyAlignment="1">
      <alignment horizontal="center"/>
    </xf>
    <xf numFmtId="0" fontId="3" fillId="0" borderId="5" xfId="1" applyFont="1" applyBorder="1" applyAlignment="1" applyProtection="1">
      <alignment horizontal="center" vertical="center"/>
      <protection locked="0"/>
    </xf>
    <xf numFmtId="0" fontId="6" fillId="2" borderId="5" xfId="0" applyFont="1" applyFill="1" applyBorder="1"/>
    <xf numFmtId="3" fontId="50" fillId="42" borderId="5" xfId="1" applyNumberFormat="1" applyFont="1" applyFill="1" applyBorder="1" applyAlignment="1">
      <alignment horizontal="center" vertical="center"/>
    </xf>
    <xf numFmtId="0" fontId="5" fillId="0" borderId="16" xfId="0" applyFont="1" applyBorder="1"/>
    <xf numFmtId="0" fontId="7" fillId="0" borderId="17" xfId="0" applyFont="1" applyBorder="1" applyAlignment="1">
      <alignment horizontal="center" wrapText="1"/>
    </xf>
    <xf numFmtId="0" fontId="7" fillId="0" borderId="18" xfId="0" applyFont="1" applyBorder="1" applyAlignment="1">
      <alignment horizontal="center" wrapText="1"/>
    </xf>
    <xf numFmtId="0" fontId="4" fillId="0" borderId="0" xfId="0" applyFont="1" applyProtection="1">
      <protection locked="0"/>
    </xf>
    <xf numFmtId="0" fontId="5" fillId="50" borderId="19" xfId="0" applyFont="1" applyFill="1" applyBorder="1"/>
    <xf numFmtId="3" fontId="4" fillId="0" borderId="5" xfId="0" applyNumberFormat="1" applyFont="1" applyBorder="1" applyAlignment="1">
      <alignment horizontal="center"/>
    </xf>
    <xf numFmtId="164" fontId="4" fillId="0" borderId="13" xfId="57" applyNumberFormat="1" applyFont="1" applyBorder="1" applyAlignment="1" applyProtection="1">
      <alignment horizontal="center"/>
    </xf>
    <xf numFmtId="0" fontId="5" fillId="0" borderId="20" xfId="0" applyFont="1" applyBorder="1" applyAlignment="1">
      <alignment horizontal="left"/>
    </xf>
    <xf numFmtId="3" fontId="5" fillId="0" borderId="91" xfId="57" applyNumberFormat="1" applyFont="1" applyBorder="1" applyAlignment="1" applyProtection="1">
      <alignment horizontal="center"/>
    </xf>
    <xf numFmtId="164" fontId="5" fillId="0" borderId="14" xfId="57" applyNumberFormat="1" applyFont="1" applyBorder="1" applyAlignment="1" applyProtection="1">
      <alignment horizontal="center"/>
    </xf>
    <xf numFmtId="3" fontId="51" fillId="0" borderId="0" xfId="57" applyNumberFormat="1" applyFont="1" applyAlignment="1" applyProtection="1">
      <alignment horizontal="left"/>
      <protection locked="0"/>
    </xf>
    <xf numFmtId="0" fontId="0" fillId="0" borderId="0" xfId="0" applyProtection="1">
      <protection locked="0"/>
    </xf>
    <xf numFmtId="0" fontId="4" fillId="0" borderId="0" xfId="0" applyFont="1" applyAlignment="1" applyProtection="1">
      <alignment horizontal="center" wrapText="1"/>
      <protection locked="0"/>
    </xf>
    <xf numFmtId="3" fontId="50" fillId="0" borderId="0" xfId="0" applyNumberFormat="1" applyFont="1" applyAlignment="1">
      <alignment vertical="center"/>
    </xf>
    <xf numFmtId="0" fontId="49" fillId="2" borderId="42" xfId="46" quotePrefix="1" applyFont="1" applyFill="1" applyBorder="1" applyAlignment="1">
      <alignment horizontal="center" vertical="center"/>
    </xf>
    <xf numFmtId="0" fontId="49" fillId="2" borderId="43" xfId="46" applyFont="1" applyFill="1" applyBorder="1" applyAlignment="1">
      <alignment horizontal="center" vertical="center"/>
    </xf>
    <xf numFmtId="0" fontId="49" fillId="2" borderId="44" xfId="46" applyFont="1" applyFill="1" applyBorder="1" applyAlignment="1">
      <alignment horizontal="center" vertical="center"/>
    </xf>
    <xf numFmtId="3" fontId="49" fillId="0" borderId="7" xfId="0" applyNumberFormat="1" applyFont="1" applyBorder="1" applyAlignment="1">
      <alignment horizontal="left" vertical="center"/>
    </xf>
    <xf numFmtId="3" fontId="50" fillId="0" borderId="16" xfId="0" applyNumberFormat="1" applyFont="1" applyBorder="1" applyAlignment="1">
      <alignment horizontal="center" vertical="center"/>
    </xf>
    <xf numFmtId="3" fontId="50" fillId="0" borderId="17" xfId="0" applyNumberFormat="1" applyFont="1" applyBorder="1" applyAlignment="1">
      <alignment horizontal="center" vertical="center"/>
    </xf>
    <xf numFmtId="3" fontId="49" fillId="0" borderId="18" xfId="0" applyNumberFormat="1" applyFont="1" applyBorder="1" applyAlignment="1">
      <alignment horizontal="center" vertical="center"/>
    </xf>
    <xf numFmtId="3" fontId="49" fillId="38" borderId="8" xfId="1" applyNumberFormat="1" applyFont="1" applyFill="1" applyBorder="1" applyAlignment="1">
      <alignment vertical="center"/>
    </xf>
    <xf numFmtId="3" fontId="50" fillId="38" borderId="19" xfId="1" applyNumberFormat="1" applyFont="1" applyFill="1" applyBorder="1" applyAlignment="1">
      <alignment horizontal="center" vertical="center"/>
    </xf>
    <xf numFmtId="3" fontId="50" fillId="38" borderId="13" xfId="1" applyNumberFormat="1" applyFont="1" applyFill="1" applyBorder="1" applyAlignment="1">
      <alignment horizontal="center" vertical="center"/>
    </xf>
    <xf numFmtId="3" fontId="49" fillId="39" borderId="8" xfId="0" applyNumberFormat="1" applyFont="1" applyFill="1" applyBorder="1" applyAlignment="1">
      <alignment horizontal="left" vertical="center"/>
    </xf>
    <xf numFmtId="3" fontId="50" fillId="45" borderId="19" xfId="0" applyNumberFormat="1" applyFont="1" applyFill="1" applyBorder="1" applyAlignment="1">
      <alignment horizontal="center" vertical="center"/>
    </xf>
    <xf numFmtId="3" fontId="49" fillId="45" borderId="5" xfId="0" applyNumberFormat="1" applyFont="1" applyFill="1" applyBorder="1" applyAlignment="1">
      <alignment horizontal="center" vertical="center"/>
    </xf>
    <xf numFmtId="3" fontId="49" fillId="45" borderId="13" xfId="0" applyNumberFormat="1" applyFont="1" applyFill="1" applyBorder="1" applyAlignment="1">
      <alignment horizontal="center" vertical="center"/>
    </xf>
    <xf numFmtId="3" fontId="50" fillId="49" borderId="8" xfId="1" applyNumberFormat="1" applyFont="1" applyFill="1" applyBorder="1" applyAlignment="1">
      <alignment horizontal="left" vertical="center"/>
    </xf>
    <xf numFmtId="3" fontId="50" fillId="49" borderId="19" xfId="1" applyNumberFormat="1" applyFont="1" applyFill="1" applyBorder="1" applyAlignment="1">
      <alignment horizontal="center" vertical="center"/>
    </xf>
    <xf numFmtId="3" fontId="49" fillId="2" borderId="8" xfId="1" applyNumberFormat="1" applyFont="1" applyFill="1" applyBorder="1" applyAlignment="1">
      <alignment horizontal="left" vertical="center"/>
    </xf>
    <xf numFmtId="3" fontId="49" fillId="2" borderId="19" xfId="1" applyNumberFormat="1" applyFont="1" applyFill="1" applyBorder="1" applyAlignment="1">
      <alignment horizontal="center" vertical="center"/>
    </xf>
    <xf numFmtId="3" fontId="49" fillId="2" borderId="5" xfId="1" applyNumberFormat="1" applyFont="1" applyFill="1" applyBorder="1" applyAlignment="1">
      <alignment horizontal="center" vertical="center"/>
    </xf>
    <xf numFmtId="3" fontId="49" fillId="2" borderId="13" xfId="1" applyNumberFormat="1" applyFont="1" applyFill="1" applyBorder="1" applyAlignment="1">
      <alignment horizontal="center" vertical="center"/>
    </xf>
    <xf numFmtId="3" fontId="49" fillId="48" borderId="9" xfId="0" applyNumberFormat="1" applyFont="1" applyFill="1" applyBorder="1" applyAlignment="1">
      <alignment vertical="center"/>
    </xf>
    <xf numFmtId="3" fontId="50" fillId="48" borderId="20" xfId="0" applyNumberFormat="1" applyFont="1" applyFill="1" applyBorder="1" applyAlignment="1">
      <alignment horizontal="center" vertical="center"/>
    </xf>
    <xf numFmtId="0" fontId="0" fillId="48" borderId="91" xfId="0" applyFill="1" applyBorder="1"/>
    <xf numFmtId="3" fontId="49" fillId="48" borderId="14" xfId="0" applyNumberFormat="1" applyFont="1" applyFill="1" applyBorder="1" applyAlignment="1">
      <alignment horizontal="center" vertical="center"/>
    </xf>
    <xf numFmtId="3" fontId="49" fillId="2" borderId="28" xfId="0" applyNumberFormat="1" applyFont="1" applyFill="1" applyBorder="1" applyAlignment="1">
      <alignment horizontal="center" vertical="center"/>
    </xf>
    <xf numFmtId="3" fontId="49" fillId="2" borderId="73" xfId="0" applyNumberFormat="1" applyFont="1" applyFill="1" applyBorder="1" applyAlignment="1">
      <alignment horizontal="center" vertical="center"/>
    </xf>
    <xf numFmtId="3" fontId="49" fillId="2" borderId="90" xfId="0" applyNumberFormat="1" applyFont="1" applyFill="1" applyBorder="1" applyAlignment="1">
      <alignment horizontal="center" vertical="center"/>
    </xf>
    <xf numFmtId="3" fontId="3" fillId="0" borderId="19" xfId="1" applyNumberFormat="1" applyFont="1" applyBorder="1" applyAlignment="1" applyProtection="1">
      <alignment horizontal="center" vertical="center" wrapText="1"/>
      <protection locked="0"/>
    </xf>
    <xf numFmtId="0" fontId="49" fillId="48" borderId="19" xfId="1" applyFont="1" applyFill="1" applyBorder="1" applyAlignment="1">
      <alignment horizontal="left" vertical="center"/>
    </xf>
    <xf numFmtId="0" fontId="3" fillId="0" borderId="57" xfId="1" applyFont="1" applyBorder="1" applyAlignment="1" applyProtection="1">
      <alignment horizontal="center" vertical="center"/>
      <protection locked="0"/>
    </xf>
    <xf numFmtId="3" fontId="50" fillId="2" borderId="57" xfId="1" applyNumberFormat="1" applyFont="1" applyFill="1" applyBorder="1" applyAlignment="1">
      <alignment horizontal="center" vertical="center"/>
    </xf>
    <xf numFmtId="3" fontId="50" fillId="39" borderId="57" xfId="1" applyNumberFormat="1" applyFont="1" applyFill="1" applyBorder="1" applyAlignment="1">
      <alignment horizontal="center" vertical="center"/>
    </xf>
    <xf numFmtId="0" fontId="3" fillId="0" borderId="2" xfId="1" applyFont="1" applyBorder="1" applyAlignment="1" applyProtection="1">
      <alignment horizontal="center" vertical="center"/>
      <protection locked="0"/>
    </xf>
    <xf numFmtId="0" fontId="49" fillId="48" borderId="22" xfId="1" applyFont="1" applyFill="1" applyBorder="1" applyAlignment="1">
      <alignment horizontal="left" vertical="center"/>
    </xf>
    <xf numFmtId="0" fontId="6" fillId="48" borderId="30" xfId="0" applyFont="1" applyFill="1" applyBorder="1"/>
    <xf numFmtId="3" fontId="50" fillId="48" borderId="30" xfId="1" applyNumberFormat="1" applyFont="1" applyFill="1" applyBorder="1" applyAlignment="1">
      <alignment horizontal="center" vertical="center"/>
    </xf>
    <xf numFmtId="3" fontId="50" fillId="48" borderId="58" xfId="1" applyNumberFormat="1" applyFont="1" applyFill="1" applyBorder="1" applyAlignment="1">
      <alignment horizontal="center" vertical="center"/>
    </xf>
    <xf numFmtId="0" fontId="49" fillId="0" borderId="10" xfId="1" applyFont="1" applyBorder="1" applyAlignment="1">
      <alignment horizontal="left" vertical="center"/>
    </xf>
    <xf numFmtId="0" fontId="6" fillId="0" borderId="15" xfId="0" applyFont="1" applyBorder="1"/>
    <xf numFmtId="3" fontId="5" fillId="0" borderId="15" xfId="0" applyNumberFormat="1" applyFont="1" applyBorder="1" applyAlignment="1">
      <alignment horizontal="center" vertical="center"/>
    </xf>
    <xf numFmtId="3" fontId="5" fillId="0" borderId="11" xfId="0" applyNumberFormat="1" applyFont="1" applyBorder="1" applyAlignment="1">
      <alignment horizontal="center" vertical="center"/>
    </xf>
    <xf numFmtId="3" fontId="49" fillId="0" borderId="3" xfId="1" applyNumberFormat="1" applyFont="1" applyFill="1" applyBorder="1" applyAlignment="1">
      <alignment horizontal="center" vertical="center"/>
    </xf>
    <xf numFmtId="3" fontId="49" fillId="0" borderId="25" xfId="1" applyNumberFormat="1" applyFont="1" applyFill="1" applyBorder="1" applyAlignment="1">
      <alignment horizontal="center" vertical="center"/>
    </xf>
    <xf numFmtId="0" fontId="30" fillId="0" borderId="5" xfId="0" applyFont="1" applyFill="1" applyBorder="1" applyAlignment="1">
      <alignment horizontal="center"/>
    </xf>
    <xf numFmtId="0" fontId="1" fillId="0" borderId="0" xfId="0" applyFont="1" applyAlignment="1">
      <alignment horizontal="center"/>
    </xf>
    <xf numFmtId="10" fontId="0" fillId="50" borderId="0" xfId="0" applyNumberFormat="1" applyFill="1"/>
    <xf numFmtId="3" fontId="6" fillId="0" borderId="50" xfId="0" applyNumberFormat="1" applyFont="1" applyFill="1" applyBorder="1" applyAlignment="1">
      <alignment horizontal="center"/>
    </xf>
    <xf numFmtId="3" fontId="6" fillId="0" borderId="48" xfId="0" applyNumberFormat="1" applyFont="1" applyFill="1" applyBorder="1" applyAlignment="1">
      <alignment horizontal="center"/>
    </xf>
    <xf numFmtId="3" fontId="31" fillId="0" borderId="46" xfId="0" applyNumberFormat="1" applyFont="1" applyFill="1" applyBorder="1" applyAlignment="1">
      <alignment horizontal="center" vertical="center"/>
    </xf>
    <xf numFmtId="3" fontId="31" fillId="0" borderId="47" xfId="0" applyNumberFormat="1" applyFont="1" applyFill="1" applyBorder="1" applyAlignment="1">
      <alignment horizontal="center" vertical="center"/>
    </xf>
    <xf numFmtId="3" fontId="48" fillId="0" borderId="48" xfId="0" applyNumberFormat="1" applyFont="1" applyFill="1" applyBorder="1" applyAlignment="1">
      <alignment horizontal="center" vertical="center"/>
    </xf>
    <xf numFmtId="0" fontId="31" fillId="0" borderId="0" xfId="0" applyFont="1" applyFill="1"/>
    <xf numFmtId="3" fontId="31" fillId="0" borderId="48" xfId="0" applyNumberFormat="1" applyFont="1" applyFill="1" applyBorder="1" applyAlignment="1">
      <alignment horizontal="center" vertical="center"/>
    </xf>
    <xf numFmtId="0" fontId="1" fillId="0" borderId="0" xfId="0" applyFont="1" applyAlignment="1">
      <alignment horizontal="center"/>
    </xf>
    <xf numFmtId="0" fontId="3" fillId="0" borderId="5" xfId="0" applyFont="1" applyFill="1" applyBorder="1" applyAlignment="1">
      <alignment horizontal="center"/>
    </xf>
    <xf numFmtId="0" fontId="3" fillId="0" borderId="92" xfId="0" applyFont="1" applyFill="1" applyBorder="1"/>
    <xf numFmtId="0" fontId="3" fillId="0" borderId="21" xfId="0" applyFont="1" applyFill="1" applyBorder="1" applyAlignment="1">
      <alignment horizontal="center"/>
    </xf>
    <xf numFmtId="0" fontId="3" fillId="0" borderId="17" xfId="0" applyFont="1" applyFill="1" applyBorder="1" applyAlignment="1">
      <alignment horizontal="center"/>
    </xf>
    <xf numFmtId="0" fontId="3" fillId="0" borderId="63" xfId="0" applyFont="1" applyFill="1" applyBorder="1" applyAlignment="1">
      <alignment horizontal="center"/>
    </xf>
    <xf numFmtId="0" fontId="3" fillId="0" borderId="57" xfId="0" applyFont="1" applyFill="1" applyBorder="1" applyAlignment="1">
      <alignment horizontal="center"/>
    </xf>
    <xf numFmtId="0" fontId="2" fillId="0" borderId="18" xfId="0" applyFont="1" applyFill="1" applyBorder="1" applyAlignment="1">
      <alignment horizontal="center"/>
    </xf>
    <xf numFmtId="0" fontId="2" fillId="0" borderId="13" xfId="0" applyFont="1" applyFill="1" applyBorder="1" applyAlignment="1">
      <alignment horizontal="center"/>
    </xf>
    <xf numFmtId="0" fontId="13" fillId="0" borderId="21" xfId="0" applyFont="1" applyBorder="1" applyAlignment="1">
      <alignment horizontal="center"/>
    </xf>
    <xf numFmtId="0" fontId="13" fillId="0" borderId="19" xfId="0" applyFont="1" applyBorder="1" applyAlignment="1">
      <alignment horizontal="center"/>
    </xf>
    <xf numFmtId="0" fontId="3" fillId="3" borderId="2" xfId="0" applyFont="1" applyFill="1" applyBorder="1" applyAlignment="1">
      <alignment horizontal="center"/>
    </xf>
    <xf numFmtId="0" fontId="3" fillId="3" borderId="87" xfId="0" applyFont="1" applyFill="1" applyBorder="1" applyAlignment="1">
      <alignment horizontal="center"/>
    </xf>
    <xf numFmtId="0" fontId="3" fillId="0" borderId="52" xfId="0" applyFont="1" applyBorder="1" applyAlignment="1">
      <alignment horizontal="left"/>
    </xf>
    <xf numFmtId="0" fontId="3" fillId="0" borderId="2" xfId="0" applyFont="1" applyFill="1" applyBorder="1" applyAlignment="1">
      <alignment horizontal="left" vertical="center" wrapText="1"/>
    </xf>
    <xf numFmtId="0" fontId="11" fillId="0" borderId="16" xfId="0" applyFont="1" applyFill="1" applyBorder="1" applyAlignment="1">
      <alignment horizontal="center" vertical="center" wrapText="1"/>
    </xf>
    <xf numFmtId="0" fontId="11" fillId="0" borderId="27" xfId="0" applyFont="1" applyFill="1" applyBorder="1" applyAlignment="1">
      <alignment horizontal="center" vertical="center" wrapText="1"/>
    </xf>
    <xf numFmtId="0" fontId="11" fillId="0" borderId="18" xfId="0" applyFont="1" applyFill="1" applyBorder="1" applyAlignment="1">
      <alignment horizontal="center" vertical="center" wrapText="1"/>
    </xf>
    <xf numFmtId="0" fontId="45" fillId="0" borderId="16" xfId="0" applyFont="1" applyFill="1" applyBorder="1" applyAlignment="1">
      <alignment horizontal="center" vertical="center" wrapText="1"/>
    </xf>
    <xf numFmtId="0" fontId="45" fillId="0" borderId="18" xfId="0" applyFont="1" applyFill="1" applyBorder="1" applyAlignment="1">
      <alignment horizontal="center" vertical="center" wrapText="1"/>
    </xf>
    <xf numFmtId="0" fontId="0" fillId="0" borderId="0" xfId="0" applyNumberFormat="1" applyFill="1" applyBorder="1"/>
    <xf numFmtId="0" fontId="1" fillId="0" borderId="0" xfId="0" applyNumberFormat="1" applyFont="1" applyFill="1" applyBorder="1"/>
    <xf numFmtId="3" fontId="7" fillId="51" borderId="11" xfId="0" applyNumberFormat="1" applyFont="1" applyFill="1" applyBorder="1" applyAlignment="1">
      <alignment horizontal="center"/>
    </xf>
    <xf numFmtId="0" fontId="30" fillId="0" borderId="87" xfId="0" applyFont="1" applyBorder="1" applyAlignment="1">
      <alignment horizontal="center"/>
    </xf>
    <xf numFmtId="3" fontId="31" fillId="0" borderId="28" xfId="0" applyNumberFormat="1" applyFont="1" applyBorder="1" applyAlignment="1">
      <alignment horizontal="center" vertical="center"/>
    </xf>
    <xf numFmtId="3" fontId="31" fillId="0" borderId="73" xfId="0" applyNumberFormat="1" applyFont="1" applyBorder="1" applyAlignment="1">
      <alignment horizontal="center" vertical="center"/>
    </xf>
    <xf numFmtId="0" fontId="30" fillId="0" borderId="87" xfId="0" applyFont="1" applyFill="1" applyBorder="1" applyAlignment="1">
      <alignment horizontal="center"/>
    </xf>
    <xf numFmtId="9" fontId="31" fillId="0" borderId="28" xfId="2" applyFont="1" applyBorder="1" applyAlignment="1">
      <alignment horizontal="center"/>
    </xf>
    <xf numFmtId="9" fontId="31" fillId="0" borderId="73" xfId="2" applyFont="1" applyBorder="1" applyAlignment="1">
      <alignment horizontal="center"/>
    </xf>
    <xf numFmtId="9" fontId="31" fillId="0" borderId="90" xfId="2" applyFont="1" applyBorder="1" applyAlignment="1">
      <alignment horizontal="center"/>
    </xf>
    <xf numFmtId="3" fontId="48" fillId="0" borderId="90" xfId="0" applyNumberFormat="1" applyFont="1" applyBorder="1" applyAlignment="1">
      <alignment horizontal="center" vertical="center"/>
    </xf>
    <xf numFmtId="3" fontId="31" fillId="0" borderId="28" xfId="0" applyNumberFormat="1" applyFont="1" applyFill="1" applyBorder="1" applyAlignment="1">
      <alignment horizontal="center" vertical="center"/>
    </xf>
    <xf numFmtId="3" fontId="31" fillId="0" borderId="73" xfId="0" applyNumberFormat="1" applyFont="1" applyFill="1" applyBorder="1" applyAlignment="1">
      <alignment horizontal="center" vertical="center"/>
    </xf>
    <xf numFmtId="3" fontId="31" fillId="0" borderId="90" xfId="0" applyNumberFormat="1" applyFont="1" applyFill="1" applyBorder="1" applyAlignment="1">
      <alignment horizontal="center" vertical="center"/>
    </xf>
    <xf numFmtId="0" fontId="1" fillId="3" borderId="6" xfId="0" applyFont="1" applyFill="1" applyBorder="1" applyAlignment="1">
      <alignment horizontal="center"/>
    </xf>
    <xf numFmtId="0" fontId="1" fillId="3" borderId="49" xfId="0" applyFont="1" applyFill="1" applyBorder="1" applyAlignment="1">
      <alignment horizontal="center"/>
    </xf>
    <xf numFmtId="0" fontId="1" fillId="3" borderId="40" xfId="0" applyFont="1" applyFill="1" applyBorder="1" applyAlignment="1">
      <alignment horizontal="center"/>
    </xf>
    <xf numFmtId="0" fontId="0" fillId="0" borderId="0" xfId="0" applyAlignment="1">
      <alignment horizontal="center" wrapText="1"/>
    </xf>
    <xf numFmtId="0" fontId="1" fillId="0" borderId="0" xfId="0" applyFont="1" applyAlignment="1">
      <alignment horizontal="center"/>
    </xf>
    <xf numFmtId="0" fontId="38" fillId="0" borderId="0" xfId="0" applyFont="1" applyAlignment="1">
      <alignment horizontal="center" vertical="center" wrapText="1"/>
    </xf>
    <xf numFmtId="0" fontId="39" fillId="0" borderId="0" xfId="0" applyFont="1" applyAlignment="1">
      <alignment horizontal="center" wrapText="1"/>
    </xf>
    <xf numFmtId="0" fontId="12" fillId="3" borderId="16" xfId="0" applyFont="1" applyFill="1" applyBorder="1" applyAlignment="1">
      <alignment horizontal="center"/>
    </xf>
    <xf numFmtId="0" fontId="12" fillId="3" borderId="18" xfId="0" applyFont="1" applyFill="1" applyBorder="1" applyAlignment="1">
      <alignment horizontal="center"/>
    </xf>
    <xf numFmtId="3" fontId="12" fillId="3" borderId="20" xfId="0" applyNumberFormat="1" applyFont="1" applyFill="1" applyBorder="1" applyAlignment="1">
      <alignment horizontal="center"/>
    </xf>
    <xf numFmtId="3" fontId="12" fillId="3" borderId="14" xfId="0" applyNumberFormat="1" applyFont="1" applyFill="1" applyBorder="1" applyAlignment="1">
      <alignment horizontal="center"/>
    </xf>
    <xf numFmtId="0" fontId="12" fillId="3" borderId="9" xfId="0" applyFont="1" applyFill="1" applyBorder="1" applyAlignment="1">
      <alignment horizontal="center"/>
    </xf>
    <xf numFmtId="0" fontId="12" fillId="3" borderId="26" xfId="0" applyFont="1" applyFill="1" applyBorder="1" applyAlignment="1">
      <alignment horizontal="center"/>
    </xf>
    <xf numFmtId="3" fontId="12" fillId="3" borderId="9" xfId="0" applyNumberFormat="1" applyFont="1" applyFill="1" applyBorder="1" applyAlignment="1">
      <alignment horizontal="center"/>
    </xf>
    <xf numFmtId="3" fontId="12" fillId="3" borderId="26" xfId="0" applyNumberFormat="1" applyFont="1" applyFill="1" applyBorder="1" applyAlignment="1">
      <alignment horizontal="center"/>
    </xf>
    <xf numFmtId="3" fontId="12" fillId="3" borderId="79" xfId="0" applyNumberFormat="1" applyFont="1" applyFill="1" applyBorder="1" applyAlignment="1">
      <alignment horizontal="center"/>
    </xf>
    <xf numFmtId="1" fontId="12" fillId="3" borderId="16" xfId="0" applyNumberFormat="1" applyFont="1" applyFill="1" applyBorder="1" applyAlignment="1">
      <alignment horizontal="center"/>
    </xf>
    <xf numFmtId="1" fontId="12" fillId="3" borderId="18" xfId="0" applyNumberFormat="1" applyFont="1" applyFill="1" applyBorder="1" applyAlignment="1">
      <alignment horizontal="center"/>
    </xf>
    <xf numFmtId="0" fontId="12" fillId="3" borderId="63" xfId="0" applyFont="1" applyFill="1" applyBorder="1" applyAlignment="1">
      <alignment horizontal="center"/>
    </xf>
    <xf numFmtId="0" fontId="7" fillId="3" borderId="16" xfId="0" applyFont="1" applyFill="1" applyBorder="1" applyAlignment="1">
      <alignment horizontal="center"/>
    </xf>
    <xf numFmtId="0" fontId="7" fillId="3" borderId="18" xfId="0" applyFont="1" applyFill="1" applyBorder="1" applyAlignment="1">
      <alignment horizontal="center"/>
    </xf>
    <xf numFmtId="1" fontId="7" fillId="3" borderId="16" xfId="0" applyNumberFormat="1" applyFont="1" applyFill="1" applyBorder="1" applyAlignment="1">
      <alignment horizontal="center"/>
    </xf>
    <xf numFmtId="1" fontId="7" fillId="3" borderId="18" xfId="0" applyNumberFormat="1" applyFont="1" applyFill="1" applyBorder="1" applyAlignment="1">
      <alignment horizontal="center"/>
    </xf>
    <xf numFmtId="1" fontId="7" fillId="3" borderId="63" xfId="0" applyNumberFormat="1" applyFont="1" applyFill="1" applyBorder="1" applyAlignment="1">
      <alignment horizontal="center"/>
    </xf>
    <xf numFmtId="0" fontId="5" fillId="3" borderId="16" xfId="0" applyFont="1" applyFill="1" applyBorder="1" applyAlignment="1">
      <alignment horizontal="center"/>
    </xf>
    <xf numFmtId="0" fontId="5" fillId="3" borderId="18" xfId="0" applyFont="1" applyFill="1" applyBorder="1" applyAlignment="1">
      <alignment horizontal="center"/>
    </xf>
    <xf numFmtId="3" fontId="7" fillId="3" borderId="9" xfId="0" applyNumberFormat="1" applyFont="1" applyFill="1" applyBorder="1" applyAlignment="1">
      <alignment horizontal="center"/>
    </xf>
    <xf numFmtId="0" fontId="7" fillId="3" borderId="26" xfId="0" applyFont="1" applyFill="1" applyBorder="1" applyAlignment="1">
      <alignment horizontal="center"/>
    </xf>
    <xf numFmtId="0" fontId="5" fillId="3" borderId="7" xfId="0" applyFont="1" applyFill="1" applyBorder="1" applyAlignment="1">
      <alignment horizontal="center"/>
    </xf>
    <xf numFmtId="0" fontId="5" fillId="3" borderId="27" xfId="0" applyFont="1" applyFill="1" applyBorder="1" applyAlignment="1">
      <alignment horizontal="center"/>
    </xf>
    <xf numFmtId="0" fontId="38" fillId="0" borderId="0" xfId="0" applyFont="1" applyAlignment="1">
      <alignment horizontal="center" wrapText="1"/>
    </xf>
    <xf numFmtId="0" fontId="0" fillId="0" borderId="5" xfId="0" applyBorder="1" applyAlignment="1">
      <alignment horizontal="center"/>
    </xf>
    <xf numFmtId="1" fontId="1" fillId="0" borderId="58" xfId="0" applyNumberFormat="1" applyFont="1" applyBorder="1" applyAlignment="1">
      <alignment horizontal="center"/>
    </xf>
    <xf numFmtId="1" fontId="1" fillId="0" borderId="62" xfId="0" applyNumberFormat="1" applyFont="1" applyBorder="1" applyAlignment="1">
      <alignment horizontal="center"/>
    </xf>
    <xf numFmtId="1" fontId="1" fillId="0" borderId="55" xfId="0" applyNumberFormat="1" applyFont="1" applyBorder="1" applyAlignment="1">
      <alignment horizontal="center"/>
    </xf>
    <xf numFmtId="0" fontId="1" fillId="0" borderId="58" xfId="0" applyFont="1" applyBorder="1" applyAlignment="1">
      <alignment horizontal="center"/>
    </xf>
    <xf numFmtId="0" fontId="1" fillId="0" borderId="62" xfId="0" applyFont="1" applyBorder="1" applyAlignment="1">
      <alignment horizontal="center"/>
    </xf>
    <xf numFmtId="0" fontId="1" fillId="0" borderId="55" xfId="0" applyFont="1" applyBorder="1" applyAlignment="1">
      <alignment horizontal="center"/>
    </xf>
    <xf numFmtId="0" fontId="1" fillId="3" borderId="30" xfId="0" applyFont="1" applyFill="1" applyBorder="1" applyAlignment="1">
      <alignment horizontal="center" vertical="center" wrapText="1"/>
    </xf>
    <xf numFmtId="0" fontId="1" fillId="3" borderId="47" xfId="0" applyFont="1" applyFill="1" applyBorder="1" applyAlignment="1">
      <alignment horizontal="center" vertical="center" wrapText="1"/>
    </xf>
    <xf numFmtId="0" fontId="1" fillId="3" borderId="29" xfId="0" applyFont="1" applyFill="1" applyBorder="1" applyAlignment="1">
      <alignment horizontal="center" vertical="center" wrapText="1"/>
    </xf>
    <xf numFmtId="0" fontId="1" fillId="3" borderId="5" xfId="0" applyFont="1" applyFill="1" applyBorder="1" applyAlignment="1">
      <alignment horizontal="center" wrapText="1"/>
    </xf>
    <xf numFmtId="0" fontId="7" fillId="3" borderId="6" xfId="0" applyFont="1" applyFill="1" applyBorder="1" applyAlignment="1">
      <alignment horizontal="center"/>
    </xf>
    <xf numFmtId="0" fontId="7" fillId="3" borderId="49" xfId="0" applyFont="1" applyFill="1" applyBorder="1" applyAlignment="1">
      <alignment horizontal="center"/>
    </xf>
    <xf numFmtId="0" fontId="7" fillId="3" borderId="40" xfId="0" applyFont="1" applyFill="1" applyBorder="1" applyAlignment="1">
      <alignment horizontal="center"/>
    </xf>
    <xf numFmtId="3" fontId="47" fillId="0" borderId="5" xfId="0" applyNumberFormat="1" applyFont="1" applyBorder="1" applyAlignment="1">
      <alignment horizontal="center"/>
    </xf>
  </cellXfs>
  <cellStyles count="58">
    <cellStyle name="20% - Énfasis1" xfId="23" builtinId="30" customBuiltin="1"/>
    <cellStyle name="20% - Énfasis2" xfId="27" builtinId="34" customBuiltin="1"/>
    <cellStyle name="20% - Énfasis3" xfId="31" builtinId="38" customBuiltin="1"/>
    <cellStyle name="20% - Énfasis4" xfId="35" builtinId="42" customBuiltin="1"/>
    <cellStyle name="20% - Énfasis5" xfId="39" builtinId="46" customBuiltin="1"/>
    <cellStyle name="20% - Énfasis6" xfId="43" builtinId="50" customBuiltin="1"/>
    <cellStyle name="40% - Énfasis1" xfId="24" builtinId="31" customBuiltin="1"/>
    <cellStyle name="40% - Énfasis2" xfId="28" builtinId="35" customBuiltin="1"/>
    <cellStyle name="40% - Énfasis3" xfId="32" builtinId="39" customBuiltin="1"/>
    <cellStyle name="40% - Énfasis4" xfId="36" builtinId="43" customBuiltin="1"/>
    <cellStyle name="40% - Énfasis5" xfId="40" builtinId="47" customBuiltin="1"/>
    <cellStyle name="40% - Énfasis6" xfId="44" builtinId="51" customBuiltin="1"/>
    <cellStyle name="60% - Énfasis1" xfId="25" builtinId="32" customBuiltin="1"/>
    <cellStyle name="60% - Énfasis2" xfId="29" builtinId="36" customBuiltin="1"/>
    <cellStyle name="60% - Énfasis3" xfId="33" builtinId="40" customBuiltin="1"/>
    <cellStyle name="60% - Énfasis4" xfId="37" builtinId="44" customBuiltin="1"/>
    <cellStyle name="60% - Énfasis5" xfId="41" builtinId="48" customBuiltin="1"/>
    <cellStyle name="60% - Énfasis6" xfId="45" builtinId="52" customBuiltin="1"/>
    <cellStyle name="Bueno" xfId="10" builtinId="26" customBuiltin="1"/>
    <cellStyle name="Cálculo" xfId="15" builtinId="22" customBuiltin="1"/>
    <cellStyle name="Celda de comprobación" xfId="17" builtinId="23" customBuiltin="1"/>
    <cellStyle name="Celda vinculada" xfId="16" builtinId="24" customBuiltin="1"/>
    <cellStyle name="Encabezado 1" xfId="6" builtinId="16" customBuiltin="1"/>
    <cellStyle name="Encabezado 4" xfId="9" builtinId="19" customBuiltin="1"/>
    <cellStyle name="Énfasis1" xfId="22" builtinId="29" customBuiltin="1"/>
    <cellStyle name="Énfasis2" xfId="26" builtinId="33" customBuiltin="1"/>
    <cellStyle name="Énfasis3" xfId="30" builtinId="37" customBuiltin="1"/>
    <cellStyle name="Énfasis4" xfId="34" builtinId="41" customBuiltin="1"/>
    <cellStyle name="Énfasis5" xfId="38" builtinId="45" customBuiltin="1"/>
    <cellStyle name="Énfasis6" xfId="42" builtinId="49" customBuiltin="1"/>
    <cellStyle name="Entrada" xfId="13" builtinId="20" customBuiltin="1"/>
    <cellStyle name="Estilo 1" xfId="46"/>
    <cellStyle name="Estilo_cober" xfId="47"/>
    <cellStyle name="Hipervínculo" xfId="48" builtinId="8"/>
    <cellStyle name="Hipervínculo 2" xfId="52"/>
    <cellStyle name="Incorrecto" xfId="11" builtinId="27" customBuiltin="1"/>
    <cellStyle name="Neutral" xfId="12" builtinId="28" customBuiltin="1"/>
    <cellStyle name="Normal" xfId="0" builtinId="0"/>
    <cellStyle name="Normal 2" xfId="1"/>
    <cellStyle name="Normal 2 2" xfId="3"/>
    <cellStyle name="Normal 2 2 2" xfId="50"/>
    <cellStyle name="Normal 2 3" xfId="49"/>
    <cellStyle name="Normal 2 4" xfId="53"/>
    <cellStyle name="Normal 2 4 2" xfId="54"/>
    <cellStyle name="Normal 3" xfId="55"/>
    <cellStyle name="Normal_Salidas Deptos quinquenios 1985-2000" xfId="56"/>
    <cellStyle name="Notas" xfId="19" builtinId="10" customBuiltin="1"/>
    <cellStyle name="Porcentaje" xfId="57" builtinId="5"/>
    <cellStyle name="Porcentual 2" xfId="2"/>
    <cellStyle name="Porcentual 2 2" xfId="4"/>
    <cellStyle name="Porcentual 2 2 2" xfId="51"/>
    <cellStyle name="Salida" xfId="14" builtinId="21" customBuiltin="1"/>
    <cellStyle name="Texto de advertencia" xfId="18" builtinId="11" customBuiltin="1"/>
    <cellStyle name="Texto explicativo" xfId="20" builtinId="53" customBuiltin="1"/>
    <cellStyle name="Título" xfId="5" builtinId="15" customBuiltin="1"/>
    <cellStyle name="Título 2" xfId="7" builtinId="17" customBuiltin="1"/>
    <cellStyle name="Título 3" xfId="8" builtinId="18" customBuiltin="1"/>
    <cellStyle name="Total" xfId="21" builtinId="25" customBuiltin="1"/>
  </cellStyles>
  <dxfs count="0"/>
  <tableStyles count="0" defaultTableStyle="TableStyleMedium9" defaultPivotStyle="PivotStyleLight16"/>
  <colors>
    <mruColors>
      <color rgb="FF0066FF"/>
      <color rgb="FF00CC00"/>
      <color rgb="FF3333FF"/>
      <color rgb="FF00FFFF"/>
      <color rgb="FF00FF00"/>
      <color rgb="FFFF3300"/>
      <color rgb="FF66FF99"/>
      <color rgb="FF00FFCC"/>
      <color rgb="FF66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26.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7.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28.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29.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30.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31.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32.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33.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34.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35.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36.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37.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38.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39.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40.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26"/>
    </mc:Choice>
    <mc:Fallback>
      <c:style val="26"/>
    </mc:Fallback>
  </mc:AlternateContent>
  <c:chart>
    <c:autoTitleDeleted val="1"/>
    <c:plotArea>
      <c:layout/>
      <c:barChart>
        <c:barDir val="col"/>
        <c:grouping val="stacked"/>
        <c:varyColors val="0"/>
        <c:ser>
          <c:idx val="0"/>
          <c:order val="0"/>
          <c:tx>
            <c:strRef>
              <c:f>Establecimientos!$B$7</c:f>
              <c:strCache>
                <c:ptCount val="1"/>
                <c:pt idx="0">
                  <c:v>Oficial</c:v>
                </c:pt>
              </c:strCache>
            </c:strRef>
          </c:tx>
          <c:spPr>
            <a:gradFill flip="none" rotWithShape="1">
              <a:gsLst>
                <a:gs pos="0">
                  <a:srgbClr val="92D050">
                    <a:shade val="30000"/>
                    <a:satMod val="115000"/>
                  </a:srgbClr>
                </a:gs>
                <a:gs pos="50000">
                  <a:srgbClr val="92D050">
                    <a:shade val="67500"/>
                    <a:satMod val="115000"/>
                  </a:srgbClr>
                </a:gs>
                <a:gs pos="100000">
                  <a:srgbClr val="92D050">
                    <a:shade val="100000"/>
                    <a:satMod val="115000"/>
                  </a:srgbClr>
                </a:gs>
              </a:gsLst>
              <a:lin ang="16200000" scaled="1"/>
              <a:tileRect/>
            </a:gradFill>
          </c:spPr>
          <c:invertIfNegative val="0"/>
          <c:dLbls>
            <c:spPr>
              <a:noFill/>
              <a:ln>
                <a:noFill/>
              </a:ln>
              <a:effectLst/>
            </c:sp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numRef>
              <c:f>Establecimientos!$C$6:$T$6</c:f>
              <c:numCache>
                <c:formatCode>General</c:formatCode>
                <c:ptCount val="18"/>
                <c:pt idx="0">
                  <c:v>2008</c:v>
                </c:pt>
                <c:pt idx="1">
                  <c:v>2009</c:v>
                </c:pt>
                <c:pt idx="2">
                  <c:v>2010</c:v>
                </c:pt>
                <c:pt idx="3">
                  <c:v>2011</c:v>
                </c:pt>
                <c:pt idx="4">
                  <c:v>2012</c:v>
                </c:pt>
                <c:pt idx="5">
                  <c:v>2013</c:v>
                </c:pt>
                <c:pt idx="6">
                  <c:v>2014</c:v>
                </c:pt>
                <c:pt idx="7">
                  <c:v>2015</c:v>
                </c:pt>
                <c:pt idx="8">
                  <c:v>2016</c:v>
                </c:pt>
                <c:pt idx="9">
                  <c:v>2017</c:v>
                </c:pt>
                <c:pt idx="10">
                  <c:v>2018</c:v>
                </c:pt>
                <c:pt idx="11">
                  <c:v>2019</c:v>
                </c:pt>
                <c:pt idx="12">
                  <c:v>2020</c:v>
                </c:pt>
                <c:pt idx="13">
                  <c:v>2021</c:v>
                </c:pt>
                <c:pt idx="14">
                  <c:v>2022</c:v>
                </c:pt>
                <c:pt idx="15">
                  <c:v>2023</c:v>
                </c:pt>
                <c:pt idx="16">
                  <c:v>2024</c:v>
                </c:pt>
                <c:pt idx="17">
                  <c:v>2025</c:v>
                </c:pt>
              </c:numCache>
            </c:numRef>
          </c:cat>
          <c:val>
            <c:numRef>
              <c:f>Establecimientos!$C$7:$T$7</c:f>
              <c:numCache>
                <c:formatCode>#,##0</c:formatCode>
                <c:ptCount val="18"/>
                <c:pt idx="0">
                  <c:v>15</c:v>
                </c:pt>
                <c:pt idx="1">
                  <c:v>15</c:v>
                </c:pt>
                <c:pt idx="2">
                  <c:v>15</c:v>
                </c:pt>
                <c:pt idx="3">
                  <c:v>15</c:v>
                </c:pt>
                <c:pt idx="4">
                  <c:v>15</c:v>
                </c:pt>
                <c:pt idx="5">
                  <c:v>15</c:v>
                </c:pt>
                <c:pt idx="6">
                  <c:v>16</c:v>
                </c:pt>
                <c:pt idx="7">
                  <c:v>16</c:v>
                </c:pt>
                <c:pt idx="8">
                  <c:v>16</c:v>
                </c:pt>
                <c:pt idx="9">
                  <c:v>16</c:v>
                </c:pt>
                <c:pt idx="10">
                  <c:v>16</c:v>
                </c:pt>
                <c:pt idx="11">
                  <c:v>16</c:v>
                </c:pt>
                <c:pt idx="12">
                  <c:v>16</c:v>
                </c:pt>
                <c:pt idx="13">
                  <c:v>16</c:v>
                </c:pt>
                <c:pt idx="14">
                  <c:v>16</c:v>
                </c:pt>
                <c:pt idx="15">
                  <c:v>16</c:v>
                </c:pt>
                <c:pt idx="16">
                  <c:v>16</c:v>
                </c:pt>
                <c:pt idx="17">
                  <c:v>16</c:v>
                </c:pt>
              </c:numCache>
            </c:numRef>
          </c:val>
          <c:extLst>
            <c:ext xmlns:c16="http://schemas.microsoft.com/office/drawing/2014/chart" uri="{C3380CC4-5D6E-409C-BE32-E72D297353CC}">
              <c16:uniqueId val="{00000000-A301-4765-AB95-F2A45D7D2586}"/>
            </c:ext>
          </c:extLst>
        </c:ser>
        <c:ser>
          <c:idx val="1"/>
          <c:order val="1"/>
          <c:tx>
            <c:strRef>
              <c:f>Establecimientos!$B$8</c:f>
              <c:strCache>
                <c:ptCount val="1"/>
                <c:pt idx="0">
                  <c:v>No Oficial</c:v>
                </c:pt>
              </c:strCache>
            </c:strRef>
          </c:tx>
          <c:spPr>
            <a:gradFill flip="none" rotWithShape="1">
              <a:gsLst>
                <a:gs pos="0">
                  <a:srgbClr val="FF3300">
                    <a:shade val="30000"/>
                    <a:satMod val="115000"/>
                  </a:srgbClr>
                </a:gs>
                <a:gs pos="50000">
                  <a:srgbClr val="FF3300">
                    <a:shade val="67500"/>
                    <a:satMod val="115000"/>
                  </a:srgbClr>
                </a:gs>
                <a:gs pos="100000">
                  <a:srgbClr val="FF3300">
                    <a:shade val="100000"/>
                    <a:satMod val="115000"/>
                  </a:srgbClr>
                </a:gs>
              </a:gsLst>
              <a:lin ang="5400000" scaled="1"/>
              <a:tileRect/>
            </a:gradFill>
          </c:spPr>
          <c:invertIfNegative val="0"/>
          <c:dLbls>
            <c:spPr>
              <a:noFill/>
              <a:ln>
                <a:noFill/>
              </a:ln>
              <a:effectLst/>
            </c:sp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numRef>
              <c:f>Establecimientos!$C$6:$T$6</c:f>
              <c:numCache>
                <c:formatCode>General</c:formatCode>
                <c:ptCount val="18"/>
                <c:pt idx="0">
                  <c:v>2008</c:v>
                </c:pt>
                <c:pt idx="1">
                  <c:v>2009</c:v>
                </c:pt>
                <c:pt idx="2">
                  <c:v>2010</c:v>
                </c:pt>
                <c:pt idx="3">
                  <c:v>2011</c:v>
                </c:pt>
                <c:pt idx="4">
                  <c:v>2012</c:v>
                </c:pt>
                <c:pt idx="5">
                  <c:v>2013</c:v>
                </c:pt>
                <c:pt idx="6">
                  <c:v>2014</c:v>
                </c:pt>
                <c:pt idx="7">
                  <c:v>2015</c:v>
                </c:pt>
                <c:pt idx="8">
                  <c:v>2016</c:v>
                </c:pt>
                <c:pt idx="9">
                  <c:v>2017</c:v>
                </c:pt>
                <c:pt idx="10">
                  <c:v>2018</c:v>
                </c:pt>
                <c:pt idx="11">
                  <c:v>2019</c:v>
                </c:pt>
                <c:pt idx="12">
                  <c:v>2020</c:v>
                </c:pt>
                <c:pt idx="13">
                  <c:v>2021</c:v>
                </c:pt>
                <c:pt idx="14">
                  <c:v>2022</c:v>
                </c:pt>
                <c:pt idx="15">
                  <c:v>2023</c:v>
                </c:pt>
                <c:pt idx="16">
                  <c:v>2024</c:v>
                </c:pt>
                <c:pt idx="17">
                  <c:v>2025</c:v>
                </c:pt>
              </c:numCache>
            </c:numRef>
          </c:cat>
          <c:val>
            <c:numRef>
              <c:f>Establecimientos!$C$8:$T$8</c:f>
              <c:numCache>
                <c:formatCode>#,##0</c:formatCode>
                <c:ptCount val="18"/>
                <c:pt idx="0">
                  <c:v>24</c:v>
                </c:pt>
                <c:pt idx="1">
                  <c:v>22</c:v>
                </c:pt>
                <c:pt idx="2">
                  <c:v>23</c:v>
                </c:pt>
                <c:pt idx="3">
                  <c:v>23</c:v>
                </c:pt>
                <c:pt idx="4">
                  <c:v>23</c:v>
                </c:pt>
                <c:pt idx="5">
                  <c:v>26</c:v>
                </c:pt>
                <c:pt idx="6">
                  <c:v>25</c:v>
                </c:pt>
                <c:pt idx="7">
                  <c:v>26</c:v>
                </c:pt>
                <c:pt idx="8">
                  <c:v>28</c:v>
                </c:pt>
                <c:pt idx="9">
                  <c:v>31</c:v>
                </c:pt>
                <c:pt idx="10">
                  <c:v>31</c:v>
                </c:pt>
                <c:pt idx="11">
                  <c:v>32</c:v>
                </c:pt>
                <c:pt idx="12">
                  <c:v>32</c:v>
                </c:pt>
                <c:pt idx="13">
                  <c:v>32</c:v>
                </c:pt>
                <c:pt idx="14">
                  <c:v>32</c:v>
                </c:pt>
                <c:pt idx="15">
                  <c:v>32</c:v>
                </c:pt>
                <c:pt idx="16">
                  <c:v>30</c:v>
                </c:pt>
                <c:pt idx="17">
                  <c:v>29</c:v>
                </c:pt>
              </c:numCache>
            </c:numRef>
          </c:val>
          <c:extLst>
            <c:ext xmlns:c16="http://schemas.microsoft.com/office/drawing/2014/chart" uri="{C3380CC4-5D6E-409C-BE32-E72D297353CC}">
              <c16:uniqueId val="{00000001-A301-4765-AB95-F2A45D7D2586}"/>
            </c:ext>
          </c:extLst>
        </c:ser>
        <c:dLbls>
          <c:showLegendKey val="0"/>
          <c:showVal val="0"/>
          <c:showCatName val="0"/>
          <c:showSerName val="0"/>
          <c:showPercent val="0"/>
          <c:showBubbleSize val="0"/>
        </c:dLbls>
        <c:gapWidth val="75"/>
        <c:overlap val="100"/>
        <c:axId val="355600192"/>
        <c:axId val="355596664"/>
      </c:barChart>
      <c:catAx>
        <c:axId val="355600192"/>
        <c:scaling>
          <c:orientation val="minMax"/>
        </c:scaling>
        <c:delete val="0"/>
        <c:axPos val="b"/>
        <c:numFmt formatCode="General" sourceLinked="1"/>
        <c:majorTickMark val="none"/>
        <c:minorTickMark val="none"/>
        <c:tickLblPos val="nextTo"/>
        <c:txPr>
          <a:bodyPr/>
          <a:lstStyle/>
          <a:p>
            <a:pPr>
              <a:defRPr b="1"/>
            </a:pPr>
            <a:endParaRPr lang="en-US"/>
          </a:p>
        </c:txPr>
        <c:crossAx val="355596664"/>
        <c:crosses val="autoZero"/>
        <c:auto val="1"/>
        <c:lblAlgn val="ctr"/>
        <c:lblOffset val="100"/>
        <c:noMultiLvlLbl val="0"/>
      </c:catAx>
      <c:valAx>
        <c:axId val="355596664"/>
        <c:scaling>
          <c:orientation val="minMax"/>
        </c:scaling>
        <c:delete val="0"/>
        <c:axPos val="l"/>
        <c:majorGridlines/>
        <c:numFmt formatCode="#,##0" sourceLinked="1"/>
        <c:majorTickMark val="none"/>
        <c:minorTickMark val="none"/>
        <c:tickLblPos val="nextTo"/>
        <c:crossAx val="355600192"/>
        <c:crosses val="autoZero"/>
        <c:crossBetween val="between"/>
      </c:valAx>
    </c:plotArea>
    <c:legend>
      <c:legendPos val="b"/>
      <c:layout/>
      <c:overlay val="0"/>
      <c:txPr>
        <a:bodyPr/>
        <a:lstStyle/>
        <a:p>
          <a:pPr>
            <a:defRPr b="1"/>
          </a:pPr>
          <a:endParaRPr lang="en-US"/>
        </a:p>
      </c:txPr>
    </c:legend>
    <c:plotVisOnly val="1"/>
    <c:dispBlanksAs val="gap"/>
    <c:showDLblsOverMax val="0"/>
  </c:chart>
  <c:spPr>
    <a:ln w="50800"/>
  </c:spPr>
  <c:printSettings>
    <c:headerFooter/>
    <c:pageMargins b="0.75000000000000988" l="0.70000000000000062" r="0.70000000000000062" t="0.75000000000000988"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26"/>
    </mc:Choice>
    <mc:Fallback>
      <c:style val="26"/>
    </mc:Fallback>
  </mc:AlternateContent>
  <c:chart>
    <c:autoTitleDeleted val="1"/>
    <c:plotArea>
      <c:layout/>
      <c:barChart>
        <c:barDir val="col"/>
        <c:grouping val="stacked"/>
        <c:varyColors val="0"/>
        <c:ser>
          <c:idx val="0"/>
          <c:order val="0"/>
          <c:tx>
            <c:strRef>
              <c:f>Establecimientos!$V$7</c:f>
              <c:strCache>
                <c:ptCount val="1"/>
                <c:pt idx="0">
                  <c:v>Oficial</c:v>
                </c:pt>
              </c:strCache>
            </c:strRef>
          </c:tx>
          <c:spPr>
            <a:gradFill flip="none" rotWithShape="1">
              <a:gsLst>
                <a:gs pos="0">
                  <a:srgbClr val="92D050">
                    <a:shade val="30000"/>
                    <a:satMod val="115000"/>
                  </a:srgbClr>
                </a:gs>
                <a:gs pos="50000">
                  <a:srgbClr val="92D050">
                    <a:shade val="67500"/>
                    <a:satMod val="115000"/>
                  </a:srgbClr>
                </a:gs>
                <a:gs pos="100000">
                  <a:srgbClr val="92D050">
                    <a:shade val="100000"/>
                    <a:satMod val="115000"/>
                  </a:srgbClr>
                </a:gs>
              </a:gsLst>
              <a:lin ang="16200000" scaled="1"/>
              <a:tileRect/>
            </a:gradFill>
          </c:spPr>
          <c:invertIfNegative val="0"/>
          <c:dLbls>
            <c:spPr>
              <a:noFill/>
              <a:ln>
                <a:noFill/>
              </a:ln>
              <a:effectLst/>
            </c:sp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numRef>
              <c:f>Establecimientos!$W$6:$AN$6</c:f>
              <c:numCache>
                <c:formatCode>General</c:formatCode>
                <c:ptCount val="18"/>
                <c:pt idx="0">
                  <c:v>2008</c:v>
                </c:pt>
                <c:pt idx="1">
                  <c:v>2009</c:v>
                </c:pt>
                <c:pt idx="2">
                  <c:v>2010</c:v>
                </c:pt>
                <c:pt idx="3">
                  <c:v>2011</c:v>
                </c:pt>
                <c:pt idx="4">
                  <c:v>2012</c:v>
                </c:pt>
                <c:pt idx="5">
                  <c:v>2013</c:v>
                </c:pt>
                <c:pt idx="6">
                  <c:v>2014</c:v>
                </c:pt>
                <c:pt idx="7">
                  <c:v>2015</c:v>
                </c:pt>
                <c:pt idx="8">
                  <c:v>2016</c:v>
                </c:pt>
                <c:pt idx="9">
                  <c:v>2017</c:v>
                </c:pt>
                <c:pt idx="10">
                  <c:v>2018</c:v>
                </c:pt>
                <c:pt idx="11">
                  <c:v>2019</c:v>
                </c:pt>
                <c:pt idx="12">
                  <c:v>2020</c:v>
                </c:pt>
                <c:pt idx="13">
                  <c:v>2021</c:v>
                </c:pt>
                <c:pt idx="14">
                  <c:v>2022</c:v>
                </c:pt>
                <c:pt idx="15">
                  <c:v>2023</c:v>
                </c:pt>
                <c:pt idx="16">
                  <c:v>2024</c:v>
                </c:pt>
                <c:pt idx="17">
                  <c:v>2025</c:v>
                </c:pt>
              </c:numCache>
            </c:numRef>
          </c:cat>
          <c:val>
            <c:numRef>
              <c:f>Establecimientos!$W$7:$AN$7</c:f>
              <c:numCache>
                <c:formatCode>#,##0</c:formatCode>
                <c:ptCount val="18"/>
                <c:pt idx="0">
                  <c:v>153</c:v>
                </c:pt>
                <c:pt idx="1">
                  <c:v>153</c:v>
                </c:pt>
                <c:pt idx="2">
                  <c:v>151</c:v>
                </c:pt>
                <c:pt idx="3">
                  <c:v>151</c:v>
                </c:pt>
                <c:pt idx="4" formatCode="General">
                  <c:v>152</c:v>
                </c:pt>
                <c:pt idx="5" formatCode="General">
                  <c:v>156</c:v>
                </c:pt>
                <c:pt idx="6" formatCode="General">
                  <c:v>156</c:v>
                </c:pt>
                <c:pt idx="7" formatCode="General">
                  <c:v>158</c:v>
                </c:pt>
                <c:pt idx="8" formatCode="General">
                  <c:v>158</c:v>
                </c:pt>
                <c:pt idx="9" formatCode="General">
                  <c:v>158</c:v>
                </c:pt>
                <c:pt idx="10" formatCode="General">
                  <c:v>158</c:v>
                </c:pt>
                <c:pt idx="11" formatCode="General">
                  <c:v>158</c:v>
                </c:pt>
                <c:pt idx="12" formatCode="General">
                  <c:v>158</c:v>
                </c:pt>
                <c:pt idx="13" formatCode="General">
                  <c:v>158</c:v>
                </c:pt>
                <c:pt idx="14" formatCode="General">
                  <c:v>158</c:v>
                </c:pt>
                <c:pt idx="15" formatCode="General">
                  <c:v>158</c:v>
                </c:pt>
                <c:pt idx="16" formatCode="General">
                  <c:v>158</c:v>
                </c:pt>
                <c:pt idx="17" formatCode="General">
                  <c:v>158</c:v>
                </c:pt>
              </c:numCache>
            </c:numRef>
          </c:val>
          <c:extLst>
            <c:ext xmlns:c16="http://schemas.microsoft.com/office/drawing/2014/chart" uri="{C3380CC4-5D6E-409C-BE32-E72D297353CC}">
              <c16:uniqueId val="{00000000-B5E1-4704-9919-3EAC048F279D}"/>
            </c:ext>
          </c:extLst>
        </c:ser>
        <c:ser>
          <c:idx val="1"/>
          <c:order val="1"/>
          <c:tx>
            <c:strRef>
              <c:f>Establecimientos!$V$8</c:f>
              <c:strCache>
                <c:ptCount val="1"/>
                <c:pt idx="0">
                  <c:v>No Oficial</c:v>
                </c:pt>
              </c:strCache>
            </c:strRef>
          </c:tx>
          <c:spPr>
            <a:gradFill flip="none" rotWithShape="1">
              <a:gsLst>
                <a:gs pos="0">
                  <a:srgbClr val="FF3300">
                    <a:shade val="30000"/>
                    <a:satMod val="115000"/>
                  </a:srgbClr>
                </a:gs>
                <a:gs pos="50000">
                  <a:srgbClr val="FF3300">
                    <a:shade val="67500"/>
                    <a:satMod val="115000"/>
                  </a:srgbClr>
                </a:gs>
                <a:gs pos="100000">
                  <a:srgbClr val="FF3300">
                    <a:shade val="100000"/>
                    <a:satMod val="115000"/>
                  </a:srgbClr>
                </a:gs>
              </a:gsLst>
              <a:lin ang="5400000" scaled="1"/>
              <a:tileRect/>
            </a:gradFill>
          </c:spPr>
          <c:invertIfNegative val="0"/>
          <c:dLbls>
            <c:spPr>
              <a:noFill/>
              <a:ln>
                <a:noFill/>
              </a:ln>
              <a:effectLst/>
            </c:sp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numRef>
              <c:f>Establecimientos!$W$6:$AN$6</c:f>
              <c:numCache>
                <c:formatCode>General</c:formatCode>
                <c:ptCount val="18"/>
                <c:pt idx="0">
                  <c:v>2008</c:v>
                </c:pt>
                <c:pt idx="1">
                  <c:v>2009</c:v>
                </c:pt>
                <c:pt idx="2">
                  <c:v>2010</c:v>
                </c:pt>
                <c:pt idx="3">
                  <c:v>2011</c:v>
                </c:pt>
                <c:pt idx="4">
                  <c:v>2012</c:v>
                </c:pt>
                <c:pt idx="5">
                  <c:v>2013</c:v>
                </c:pt>
                <c:pt idx="6">
                  <c:v>2014</c:v>
                </c:pt>
                <c:pt idx="7">
                  <c:v>2015</c:v>
                </c:pt>
                <c:pt idx="8">
                  <c:v>2016</c:v>
                </c:pt>
                <c:pt idx="9">
                  <c:v>2017</c:v>
                </c:pt>
                <c:pt idx="10">
                  <c:v>2018</c:v>
                </c:pt>
                <c:pt idx="11">
                  <c:v>2019</c:v>
                </c:pt>
                <c:pt idx="12">
                  <c:v>2020</c:v>
                </c:pt>
                <c:pt idx="13">
                  <c:v>2021</c:v>
                </c:pt>
                <c:pt idx="14">
                  <c:v>2022</c:v>
                </c:pt>
                <c:pt idx="15">
                  <c:v>2023</c:v>
                </c:pt>
                <c:pt idx="16">
                  <c:v>2024</c:v>
                </c:pt>
                <c:pt idx="17">
                  <c:v>2025</c:v>
                </c:pt>
              </c:numCache>
            </c:numRef>
          </c:cat>
          <c:val>
            <c:numRef>
              <c:f>Establecimientos!$W$8:$AN$8</c:f>
              <c:numCache>
                <c:formatCode>#,##0</c:formatCode>
                <c:ptCount val="18"/>
                <c:pt idx="0">
                  <c:v>24</c:v>
                </c:pt>
                <c:pt idx="1">
                  <c:v>22</c:v>
                </c:pt>
                <c:pt idx="2">
                  <c:v>23</c:v>
                </c:pt>
                <c:pt idx="3">
                  <c:v>23</c:v>
                </c:pt>
                <c:pt idx="4" formatCode="General">
                  <c:v>23</c:v>
                </c:pt>
                <c:pt idx="5" formatCode="General">
                  <c:v>26</c:v>
                </c:pt>
                <c:pt idx="6" formatCode="General">
                  <c:v>25</c:v>
                </c:pt>
                <c:pt idx="7" formatCode="General">
                  <c:v>26</c:v>
                </c:pt>
                <c:pt idx="8" formatCode="General">
                  <c:v>29</c:v>
                </c:pt>
                <c:pt idx="9" formatCode="General">
                  <c:v>31</c:v>
                </c:pt>
                <c:pt idx="10" formatCode="General">
                  <c:v>31</c:v>
                </c:pt>
                <c:pt idx="11" formatCode="General">
                  <c:v>32</c:v>
                </c:pt>
                <c:pt idx="12" formatCode="General">
                  <c:v>32</c:v>
                </c:pt>
                <c:pt idx="13" formatCode="General">
                  <c:v>32</c:v>
                </c:pt>
                <c:pt idx="14" formatCode="General">
                  <c:v>32</c:v>
                </c:pt>
                <c:pt idx="15" formatCode="General">
                  <c:v>32</c:v>
                </c:pt>
                <c:pt idx="16" formatCode="General">
                  <c:v>30</c:v>
                </c:pt>
                <c:pt idx="17" formatCode="General">
                  <c:v>29</c:v>
                </c:pt>
              </c:numCache>
            </c:numRef>
          </c:val>
          <c:extLst>
            <c:ext xmlns:c16="http://schemas.microsoft.com/office/drawing/2014/chart" uri="{C3380CC4-5D6E-409C-BE32-E72D297353CC}">
              <c16:uniqueId val="{00000001-B5E1-4704-9919-3EAC048F279D}"/>
            </c:ext>
          </c:extLst>
        </c:ser>
        <c:dLbls>
          <c:showLegendKey val="0"/>
          <c:showVal val="0"/>
          <c:showCatName val="0"/>
          <c:showSerName val="0"/>
          <c:showPercent val="0"/>
          <c:showBubbleSize val="0"/>
        </c:dLbls>
        <c:gapWidth val="75"/>
        <c:overlap val="100"/>
        <c:axId val="355597056"/>
        <c:axId val="355597840"/>
      </c:barChart>
      <c:catAx>
        <c:axId val="355597056"/>
        <c:scaling>
          <c:orientation val="minMax"/>
        </c:scaling>
        <c:delete val="0"/>
        <c:axPos val="b"/>
        <c:numFmt formatCode="General" sourceLinked="1"/>
        <c:majorTickMark val="none"/>
        <c:minorTickMark val="none"/>
        <c:tickLblPos val="nextTo"/>
        <c:txPr>
          <a:bodyPr/>
          <a:lstStyle/>
          <a:p>
            <a:pPr>
              <a:defRPr b="1"/>
            </a:pPr>
            <a:endParaRPr lang="en-US"/>
          </a:p>
        </c:txPr>
        <c:crossAx val="355597840"/>
        <c:crosses val="autoZero"/>
        <c:auto val="1"/>
        <c:lblAlgn val="ctr"/>
        <c:lblOffset val="100"/>
        <c:noMultiLvlLbl val="0"/>
      </c:catAx>
      <c:valAx>
        <c:axId val="355597840"/>
        <c:scaling>
          <c:orientation val="minMax"/>
        </c:scaling>
        <c:delete val="0"/>
        <c:axPos val="l"/>
        <c:majorGridlines/>
        <c:numFmt formatCode="#,##0" sourceLinked="1"/>
        <c:majorTickMark val="none"/>
        <c:minorTickMark val="none"/>
        <c:tickLblPos val="nextTo"/>
        <c:crossAx val="355597056"/>
        <c:crosses val="autoZero"/>
        <c:crossBetween val="between"/>
      </c:valAx>
    </c:plotArea>
    <c:legend>
      <c:legendPos val="b"/>
      <c:layout/>
      <c:overlay val="0"/>
      <c:txPr>
        <a:bodyPr/>
        <a:lstStyle/>
        <a:p>
          <a:pPr>
            <a:defRPr b="1"/>
          </a:pPr>
          <a:endParaRPr lang="en-US"/>
        </a:p>
      </c:txPr>
    </c:legend>
    <c:plotVisOnly val="1"/>
    <c:dispBlanksAs val="gap"/>
    <c:showDLblsOverMax val="0"/>
  </c:chart>
  <c:spPr>
    <a:ln w="50800"/>
  </c:spPr>
  <c:printSettings>
    <c:headerFooter/>
    <c:pageMargins b="0.75000000000000988" l="0.70000000000000062" r="0.70000000000000062" t="0.75000000000000988"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percentStacked"/>
        <c:varyColors val="0"/>
        <c:ser>
          <c:idx val="0"/>
          <c:order val="0"/>
          <c:tx>
            <c:strRef>
              <c:f>'Matricula por Sector'!$B$6</c:f>
              <c:strCache>
                <c:ptCount val="1"/>
                <c:pt idx="0">
                  <c:v>Oficial</c:v>
                </c:pt>
              </c:strCache>
            </c:strRef>
          </c:tx>
          <c:spPr>
            <a:solidFill>
              <a:schemeClr val="accent5">
                <a:lumMod val="75000"/>
              </a:schemeClr>
            </a:solidFill>
          </c:spPr>
          <c:invertIfNegative val="0"/>
          <c:dLbls>
            <c:spPr>
              <a:noFill/>
              <a:ln>
                <a:noFill/>
              </a:ln>
              <a:effectLst/>
            </c:spPr>
            <c:txPr>
              <a:bodyPr/>
              <a:lstStyle/>
              <a:p>
                <a:pPr>
                  <a:defRPr b="1"/>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numRef>
              <c:f>'Matricula por Sector'!$C$5:$T$5</c:f>
              <c:numCache>
                <c:formatCode>General</c:formatCode>
                <c:ptCount val="18"/>
                <c:pt idx="0">
                  <c:v>2008</c:v>
                </c:pt>
                <c:pt idx="1">
                  <c:v>2009</c:v>
                </c:pt>
                <c:pt idx="2">
                  <c:v>2010</c:v>
                </c:pt>
                <c:pt idx="3">
                  <c:v>2011</c:v>
                </c:pt>
                <c:pt idx="4">
                  <c:v>2012</c:v>
                </c:pt>
                <c:pt idx="5">
                  <c:v>2013</c:v>
                </c:pt>
                <c:pt idx="6">
                  <c:v>2014</c:v>
                </c:pt>
                <c:pt idx="7">
                  <c:v>2015</c:v>
                </c:pt>
                <c:pt idx="8">
                  <c:v>2016</c:v>
                </c:pt>
                <c:pt idx="9">
                  <c:v>2017</c:v>
                </c:pt>
                <c:pt idx="10">
                  <c:v>2018</c:v>
                </c:pt>
                <c:pt idx="11">
                  <c:v>2019</c:v>
                </c:pt>
                <c:pt idx="12">
                  <c:v>2020</c:v>
                </c:pt>
                <c:pt idx="13">
                  <c:v>2021</c:v>
                </c:pt>
                <c:pt idx="14">
                  <c:v>2022</c:v>
                </c:pt>
                <c:pt idx="15">
                  <c:v>2023</c:v>
                </c:pt>
                <c:pt idx="16">
                  <c:v>2024</c:v>
                </c:pt>
                <c:pt idx="17">
                  <c:v>2025</c:v>
                </c:pt>
              </c:numCache>
            </c:numRef>
          </c:cat>
          <c:val>
            <c:numRef>
              <c:f>'Matricula por Sector'!$C$6:$T$6</c:f>
              <c:numCache>
                <c:formatCode>#,##0</c:formatCode>
                <c:ptCount val="18"/>
                <c:pt idx="0">
                  <c:v>27461</c:v>
                </c:pt>
                <c:pt idx="1">
                  <c:v>28196</c:v>
                </c:pt>
                <c:pt idx="2">
                  <c:v>29764</c:v>
                </c:pt>
                <c:pt idx="3">
                  <c:v>29740</c:v>
                </c:pt>
                <c:pt idx="4">
                  <c:v>29910</c:v>
                </c:pt>
                <c:pt idx="5">
                  <c:v>34341</c:v>
                </c:pt>
                <c:pt idx="6">
                  <c:v>33461</c:v>
                </c:pt>
                <c:pt idx="7">
                  <c:v>32713</c:v>
                </c:pt>
                <c:pt idx="8">
                  <c:v>29726</c:v>
                </c:pt>
                <c:pt idx="9">
                  <c:v>29453</c:v>
                </c:pt>
                <c:pt idx="10">
                  <c:v>28684</c:v>
                </c:pt>
                <c:pt idx="11">
                  <c:v>28975</c:v>
                </c:pt>
                <c:pt idx="12">
                  <c:v>28746</c:v>
                </c:pt>
                <c:pt idx="13">
                  <c:v>28562</c:v>
                </c:pt>
                <c:pt idx="14">
                  <c:v>28051</c:v>
                </c:pt>
                <c:pt idx="15">
                  <c:v>27958</c:v>
                </c:pt>
                <c:pt idx="16">
                  <c:v>27610</c:v>
                </c:pt>
                <c:pt idx="17">
                  <c:v>27366</c:v>
                </c:pt>
              </c:numCache>
            </c:numRef>
          </c:val>
          <c:extLst>
            <c:ext xmlns:c16="http://schemas.microsoft.com/office/drawing/2014/chart" uri="{C3380CC4-5D6E-409C-BE32-E72D297353CC}">
              <c16:uniqueId val="{00000000-EA51-469F-86A1-CAD1F5D5A862}"/>
            </c:ext>
          </c:extLst>
        </c:ser>
        <c:ser>
          <c:idx val="1"/>
          <c:order val="1"/>
          <c:tx>
            <c:strRef>
              <c:f>'Matricula por Sector'!$B$7</c:f>
              <c:strCache>
                <c:ptCount val="1"/>
                <c:pt idx="0">
                  <c:v>No Oficial</c:v>
                </c:pt>
              </c:strCache>
            </c:strRef>
          </c:tx>
          <c:spPr>
            <a:solidFill>
              <a:schemeClr val="accent3">
                <a:lumMod val="60000"/>
                <a:lumOff val="40000"/>
              </a:schemeClr>
            </a:solidFill>
          </c:spPr>
          <c:invertIfNegative val="0"/>
          <c:dLbls>
            <c:spPr>
              <a:noFill/>
              <a:ln>
                <a:noFill/>
              </a:ln>
              <a:effectLst/>
            </c:spPr>
            <c:txPr>
              <a:bodyPr/>
              <a:lstStyle/>
              <a:p>
                <a:pPr>
                  <a:defRPr b="1"/>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numRef>
              <c:f>'Matricula por Sector'!$C$5:$T$5</c:f>
              <c:numCache>
                <c:formatCode>General</c:formatCode>
                <c:ptCount val="18"/>
                <c:pt idx="0">
                  <c:v>2008</c:v>
                </c:pt>
                <c:pt idx="1">
                  <c:v>2009</c:v>
                </c:pt>
                <c:pt idx="2">
                  <c:v>2010</c:v>
                </c:pt>
                <c:pt idx="3">
                  <c:v>2011</c:v>
                </c:pt>
                <c:pt idx="4">
                  <c:v>2012</c:v>
                </c:pt>
                <c:pt idx="5">
                  <c:v>2013</c:v>
                </c:pt>
                <c:pt idx="6">
                  <c:v>2014</c:v>
                </c:pt>
                <c:pt idx="7">
                  <c:v>2015</c:v>
                </c:pt>
                <c:pt idx="8">
                  <c:v>2016</c:v>
                </c:pt>
                <c:pt idx="9">
                  <c:v>2017</c:v>
                </c:pt>
                <c:pt idx="10">
                  <c:v>2018</c:v>
                </c:pt>
                <c:pt idx="11">
                  <c:v>2019</c:v>
                </c:pt>
                <c:pt idx="12">
                  <c:v>2020</c:v>
                </c:pt>
                <c:pt idx="13">
                  <c:v>2021</c:v>
                </c:pt>
                <c:pt idx="14">
                  <c:v>2022</c:v>
                </c:pt>
                <c:pt idx="15">
                  <c:v>2023</c:v>
                </c:pt>
                <c:pt idx="16">
                  <c:v>2024</c:v>
                </c:pt>
                <c:pt idx="17">
                  <c:v>2025</c:v>
                </c:pt>
              </c:numCache>
            </c:numRef>
          </c:cat>
          <c:val>
            <c:numRef>
              <c:f>'Matricula por Sector'!$C$7:$T$7</c:f>
              <c:numCache>
                <c:formatCode>#,##0</c:formatCode>
                <c:ptCount val="18"/>
                <c:pt idx="0">
                  <c:v>3481</c:v>
                </c:pt>
                <c:pt idx="1">
                  <c:v>3764</c:v>
                </c:pt>
                <c:pt idx="2">
                  <c:v>3852</c:v>
                </c:pt>
                <c:pt idx="3">
                  <c:v>3975</c:v>
                </c:pt>
                <c:pt idx="4">
                  <c:v>3708</c:v>
                </c:pt>
                <c:pt idx="5">
                  <c:v>3924</c:v>
                </c:pt>
                <c:pt idx="6">
                  <c:v>4024</c:v>
                </c:pt>
                <c:pt idx="7">
                  <c:v>3970</c:v>
                </c:pt>
                <c:pt idx="8">
                  <c:v>4038</c:v>
                </c:pt>
                <c:pt idx="9">
                  <c:v>4305</c:v>
                </c:pt>
                <c:pt idx="10">
                  <c:v>4138</c:v>
                </c:pt>
                <c:pt idx="11">
                  <c:v>4374</c:v>
                </c:pt>
                <c:pt idx="12">
                  <c:v>3983</c:v>
                </c:pt>
                <c:pt idx="13">
                  <c:v>3590</c:v>
                </c:pt>
                <c:pt idx="14">
                  <c:v>4390</c:v>
                </c:pt>
                <c:pt idx="15">
                  <c:v>4579</c:v>
                </c:pt>
                <c:pt idx="16">
                  <c:v>4222</c:v>
                </c:pt>
                <c:pt idx="17">
                  <c:v>4120</c:v>
                </c:pt>
              </c:numCache>
            </c:numRef>
          </c:val>
          <c:extLst>
            <c:ext xmlns:c16="http://schemas.microsoft.com/office/drawing/2014/chart" uri="{C3380CC4-5D6E-409C-BE32-E72D297353CC}">
              <c16:uniqueId val="{00000001-EA51-469F-86A1-CAD1F5D5A862}"/>
            </c:ext>
          </c:extLst>
        </c:ser>
        <c:dLbls>
          <c:showLegendKey val="0"/>
          <c:showVal val="1"/>
          <c:showCatName val="0"/>
          <c:showSerName val="0"/>
          <c:showPercent val="0"/>
          <c:showBubbleSize val="0"/>
        </c:dLbls>
        <c:gapWidth val="75"/>
        <c:overlap val="100"/>
        <c:axId val="355599800"/>
        <c:axId val="355598232"/>
      </c:barChart>
      <c:catAx>
        <c:axId val="355599800"/>
        <c:scaling>
          <c:orientation val="minMax"/>
        </c:scaling>
        <c:delete val="0"/>
        <c:axPos val="b"/>
        <c:numFmt formatCode="General" sourceLinked="1"/>
        <c:majorTickMark val="none"/>
        <c:minorTickMark val="none"/>
        <c:tickLblPos val="nextTo"/>
        <c:txPr>
          <a:bodyPr/>
          <a:lstStyle/>
          <a:p>
            <a:pPr>
              <a:defRPr b="1"/>
            </a:pPr>
            <a:endParaRPr lang="en-US"/>
          </a:p>
        </c:txPr>
        <c:crossAx val="355598232"/>
        <c:crosses val="autoZero"/>
        <c:auto val="1"/>
        <c:lblAlgn val="ctr"/>
        <c:lblOffset val="100"/>
        <c:noMultiLvlLbl val="0"/>
      </c:catAx>
      <c:valAx>
        <c:axId val="355598232"/>
        <c:scaling>
          <c:orientation val="minMax"/>
          <c:min val="0"/>
        </c:scaling>
        <c:delete val="0"/>
        <c:axPos val="l"/>
        <c:majorGridlines/>
        <c:numFmt formatCode="0%" sourceLinked="1"/>
        <c:majorTickMark val="none"/>
        <c:minorTickMark val="none"/>
        <c:tickLblPos val="nextTo"/>
        <c:crossAx val="355599800"/>
        <c:crosses val="autoZero"/>
        <c:crossBetween val="between"/>
      </c:valAx>
      <c:spPr>
        <a:solidFill>
          <a:schemeClr val="accent5">
            <a:lumMod val="20000"/>
            <a:lumOff val="80000"/>
          </a:schemeClr>
        </a:solidFill>
      </c:spPr>
    </c:plotArea>
    <c:legend>
      <c:legendPos val="b"/>
      <c:layout/>
      <c:overlay val="0"/>
      <c:txPr>
        <a:bodyPr/>
        <a:lstStyle/>
        <a:p>
          <a:pPr>
            <a:defRPr b="1"/>
          </a:pPr>
          <a:endParaRPr lang="en-US"/>
        </a:p>
      </c:txPr>
    </c:legend>
    <c:plotVisOnly val="1"/>
    <c:dispBlanksAs val="gap"/>
    <c:showDLblsOverMax val="0"/>
  </c:chart>
  <c:spPr>
    <a:solidFill>
      <a:schemeClr val="lt1"/>
    </a:solidFill>
    <a:ln w="50800" cap="flat" cmpd="sng" algn="ctr">
      <a:solidFill>
        <a:schemeClr val="accent3"/>
      </a:solidFill>
      <a:prstDash val="solid"/>
    </a:ln>
    <a:effectLst/>
  </c:spPr>
  <c:txPr>
    <a:bodyPr/>
    <a:lstStyle/>
    <a:p>
      <a:pPr>
        <a:defRPr>
          <a:solidFill>
            <a:schemeClr val="dk1"/>
          </a:solidFill>
          <a:latin typeface="+mn-lt"/>
          <a:ea typeface="+mn-ea"/>
          <a:cs typeface="+mn-cs"/>
        </a:defRPr>
      </a:pPr>
      <a:endParaRPr lang="en-US"/>
    </a:p>
  </c:txPr>
  <c:printSettings>
    <c:headerFooter/>
    <c:pageMargins b="0.75000000000001033" l="0.70000000000000062" r="0.70000000000000062" t="0.75000000000001033"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percentStacked"/>
        <c:varyColors val="0"/>
        <c:ser>
          <c:idx val="0"/>
          <c:order val="0"/>
          <c:tx>
            <c:strRef>
              <c:f>'Matricula por Zona'!$B$6</c:f>
              <c:strCache>
                <c:ptCount val="1"/>
                <c:pt idx="0">
                  <c:v>Urbana</c:v>
                </c:pt>
              </c:strCache>
            </c:strRef>
          </c:tx>
          <c:spPr>
            <a:gradFill flip="none" rotWithShape="1">
              <a:gsLst>
                <a:gs pos="0">
                  <a:srgbClr val="92D050">
                    <a:shade val="30000"/>
                    <a:satMod val="115000"/>
                  </a:srgbClr>
                </a:gs>
                <a:gs pos="50000">
                  <a:srgbClr val="92D050">
                    <a:shade val="67500"/>
                    <a:satMod val="115000"/>
                  </a:srgbClr>
                </a:gs>
                <a:gs pos="100000">
                  <a:srgbClr val="92D050">
                    <a:shade val="100000"/>
                    <a:satMod val="115000"/>
                  </a:srgbClr>
                </a:gs>
              </a:gsLst>
              <a:lin ang="2700000" scaled="1"/>
              <a:tileRect/>
            </a:gradFill>
            <a:effectLst/>
            <a:scene3d>
              <a:camera prst="orthographicFront"/>
              <a:lightRig rig="soft" dir="t">
                <a:rot lat="0" lon="0" rev="0"/>
              </a:lightRig>
            </a:scene3d>
            <a:sp3d prstMaterial="matte">
              <a:contourClr>
                <a:srgbClr val="000000"/>
              </a:contourClr>
            </a:sp3d>
          </c:spPr>
          <c:invertIfNegative val="0"/>
          <c:dLbls>
            <c:spPr>
              <a:noFill/>
              <a:ln>
                <a:noFill/>
              </a:ln>
              <a:effectLst/>
            </c:spPr>
            <c:txPr>
              <a:bodyPr wrap="square" lIns="38100" tIns="19050" rIns="38100" bIns="19050" anchor="ctr">
                <a:spAutoFit/>
              </a:bodyPr>
              <a:lstStyle/>
              <a:p>
                <a:pPr>
                  <a:defRPr b="1"/>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numRef>
              <c:f>'Matricula por Zona'!$C$5:$T$5</c:f>
              <c:numCache>
                <c:formatCode>General</c:formatCode>
                <c:ptCount val="18"/>
                <c:pt idx="0">
                  <c:v>2008</c:v>
                </c:pt>
                <c:pt idx="1">
                  <c:v>2009</c:v>
                </c:pt>
                <c:pt idx="2">
                  <c:v>2010</c:v>
                </c:pt>
                <c:pt idx="3">
                  <c:v>2011</c:v>
                </c:pt>
                <c:pt idx="4">
                  <c:v>2012</c:v>
                </c:pt>
                <c:pt idx="5">
                  <c:v>2013</c:v>
                </c:pt>
                <c:pt idx="6">
                  <c:v>2014</c:v>
                </c:pt>
                <c:pt idx="7">
                  <c:v>2015</c:v>
                </c:pt>
                <c:pt idx="8">
                  <c:v>2016</c:v>
                </c:pt>
                <c:pt idx="9">
                  <c:v>2017</c:v>
                </c:pt>
                <c:pt idx="10">
                  <c:v>2018</c:v>
                </c:pt>
                <c:pt idx="11">
                  <c:v>2019</c:v>
                </c:pt>
                <c:pt idx="12">
                  <c:v>2020</c:v>
                </c:pt>
                <c:pt idx="13">
                  <c:v>2021</c:v>
                </c:pt>
                <c:pt idx="14">
                  <c:v>2022</c:v>
                </c:pt>
                <c:pt idx="15">
                  <c:v>2023</c:v>
                </c:pt>
                <c:pt idx="16">
                  <c:v>2024</c:v>
                </c:pt>
                <c:pt idx="17">
                  <c:v>2025</c:v>
                </c:pt>
              </c:numCache>
            </c:numRef>
          </c:cat>
          <c:val>
            <c:numRef>
              <c:f>'Matricula por Zona'!$C$6:$T$6</c:f>
              <c:numCache>
                <c:formatCode>#,##0</c:formatCode>
                <c:ptCount val="18"/>
                <c:pt idx="0">
                  <c:v>17367</c:v>
                </c:pt>
                <c:pt idx="1">
                  <c:v>17636</c:v>
                </c:pt>
                <c:pt idx="2">
                  <c:v>18672</c:v>
                </c:pt>
                <c:pt idx="3">
                  <c:v>18814</c:v>
                </c:pt>
                <c:pt idx="4">
                  <c:v>18804</c:v>
                </c:pt>
                <c:pt idx="5">
                  <c:v>20396</c:v>
                </c:pt>
                <c:pt idx="6">
                  <c:v>20479</c:v>
                </c:pt>
                <c:pt idx="7">
                  <c:v>19924</c:v>
                </c:pt>
                <c:pt idx="8">
                  <c:v>18275</c:v>
                </c:pt>
                <c:pt idx="9">
                  <c:v>17998</c:v>
                </c:pt>
                <c:pt idx="10">
                  <c:v>17313</c:v>
                </c:pt>
                <c:pt idx="11">
                  <c:v>17540</c:v>
                </c:pt>
                <c:pt idx="12">
                  <c:v>17450</c:v>
                </c:pt>
                <c:pt idx="13">
                  <c:v>17037</c:v>
                </c:pt>
                <c:pt idx="14">
                  <c:v>16533</c:v>
                </c:pt>
                <c:pt idx="15">
                  <c:v>16304</c:v>
                </c:pt>
                <c:pt idx="16">
                  <c:v>16171</c:v>
                </c:pt>
                <c:pt idx="17">
                  <c:v>16048</c:v>
                </c:pt>
              </c:numCache>
            </c:numRef>
          </c:val>
          <c:extLst>
            <c:ext xmlns:c16="http://schemas.microsoft.com/office/drawing/2014/chart" uri="{C3380CC4-5D6E-409C-BE32-E72D297353CC}">
              <c16:uniqueId val="{00000000-6746-45F1-ADE9-099A0D63A027}"/>
            </c:ext>
          </c:extLst>
        </c:ser>
        <c:ser>
          <c:idx val="1"/>
          <c:order val="1"/>
          <c:tx>
            <c:strRef>
              <c:f>'Matricula por Zona'!$B$7</c:f>
              <c:strCache>
                <c:ptCount val="1"/>
                <c:pt idx="0">
                  <c:v>Rural</c:v>
                </c:pt>
              </c:strCache>
            </c:strRef>
          </c:tx>
          <c:spPr>
            <a:gradFill flip="none" rotWithShape="1">
              <a:gsLst>
                <a:gs pos="0">
                  <a:srgbClr val="4BACC6">
                    <a:lumMod val="60000"/>
                    <a:lumOff val="40000"/>
                    <a:shade val="30000"/>
                    <a:satMod val="115000"/>
                  </a:srgbClr>
                </a:gs>
                <a:gs pos="50000">
                  <a:srgbClr val="4BACC6">
                    <a:lumMod val="60000"/>
                    <a:lumOff val="40000"/>
                    <a:shade val="67500"/>
                    <a:satMod val="115000"/>
                  </a:srgbClr>
                </a:gs>
                <a:gs pos="100000">
                  <a:srgbClr val="4BACC6">
                    <a:lumMod val="60000"/>
                    <a:lumOff val="40000"/>
                    <a:shade val="100000"/>
                    <a:satMod val="115000"/>
                  </a:srgbClr>
                </a:gs>
              </a:gsLst>
              <a:lin ang="8100000" scaled="1"/>
              <a:tileRect/>
            </a:gradFill>
            <a:ln>
              <a:noFill/>
            </a:ln>
            <a:scene3d>
              <a:camera prst="orthographicFront"/>
              <a:lightRig rig="threePt" dir="t"/>
            </a:scene3d>
            <a:sp3d prstMaterial="matte">
              <a:contourClr>
                <a:srgbClr val="000000"/>
              </a:contourClr>
            </a:sp3d>
          </c:spPr>
          <c:invertIfNegative val="0"/>
          <c:dLbls>
            <c:spPr>
              <a:noFill/>
              <a:ln>
                <a:noFill/>
              </a:ln>
              <a:effectLst/>
            </c:spPr>
            <c:txPr>
              <a:bodyPr wrap="square" lIns="38100" tIns="19050" rIns="38100" bIns="19050" anchor="ctr">
                <a:spAutoFit/>
              </a:bodyPr>
              <a:lstStyle/>
              <a:p>
                <a:pPr>
                  <a:defRPr b="1"/>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numRef>
              <c:f>'Matricula por Zona'!$C$5:$T$5</c:f>
              <c:numCache>
                <c:formatCode>General</c:formatCode>
                <c:ptCount val="18"/>
                <c:pt idx="0">
                  <c:v>2008</c:v>
                </c:pt>
                <c:pt idx="1">
                  <c:v>2009</c:v>
                </c:pt>
                <c:pt idx="2">
                  <c:v>2010</c:v>
                </c:pt>
                <c:pt idx="3">
                  <c:v>2011</c:v>
                </c:pt>
                <c:pt idx="4">
                  <c:v>2012</c:v>
                </c:pt>
                <c:pt idx="5">
                  <c:v>2013</c:v>
                </c:pt>
                <c:pt idx="6">
                  <c:v>2014</c:v>
                </c:pt>
                <c:pt idx="7">
                  <c:v>2015</c:v>
                </c:pt>
                <c:pt idx="8">
                  <c:v>2016</c:v>
                </c:pt>
                <c:pt idx="9">
                  <c:v>2017</c:v>
                </c:pt>
                <c:pt idx="10">
                  <c:v>2018</c:v>
                </c:pt>
                <c:pt idx="11">
                  <c:v>2019</c:v>
                </c:pt>
                <c:pt idx="12">
                  <c:v>2020</c:v>
                </c:pt>
                <c:pt idx="13">
                  <c:v>2021</c:v>
                </c:pt>
                <c:pt idx="14">
                  <c:v>2022</c:v>
                </c:pt>
                <c:pt idx="15">
                  <c:v>2023</c:v>
                </c:pt>
                <c:pt idx="16">
                  <c:v>2024</c:v>
                </c:pt>
                <c:pt idx="17">
                  <c:v>2025</c:v>
                </c:pt>
              </c:numCache>
            </c:numRef>
          </c:cat>
          <c:val>
            <c:numRef>
              <c:f>'Matricula por Zona'!$C$7:$T$7</c:f>
              <c:numCache>
                <c:formatCode>#,##0</c:formatCode>
                <c:ptCount val="18"/>
                <c:pt idx="0">
                  <c:v>10094</c:v>
                </c:pt>
                <c:pt idx="1">
                  <c:v>10560</c:v>
                </c:pt>
                <c:pt idx="2">
                  <c:v>11092</c:v>
                </c:pt>
                <c:pt idx="3">
                  <c:v>10926</c:v>
                </c:pt>
                <c:pt idx="4">
                  <c:v>11106</c:v>
                </c:pt>
                <c:pt idx="5">
                  <c:v>13945</c:v>
                </c:pt>
                <c:pt idx="6">
                  <c:v>12982</c:v>
                </c:pt>
                <c:pt idx="7">
                  <c:v>12789</c:v>
                </c:pt>
                <c:pt idx="8">
                  <c:v>11451</c:v>
                </c:pt>
                <c:pt idx="9">
                  <c:v>11455</c:v>
                </c:pt>
                <c:pt idx="10">
                  <c:v>11371</c:v>
                </c:pt>
                <c:pt idx="11">
                  <c:v>11435</c:v>
                </c:pt>
                <c:pt idx="12">
                  <c:v>11296</c:v>
                </c:pt>
                <c:pt idx="13">
                  <c:v>11525</c:v>
                </c:pt>
                <c:pt idx="14">
                  <c:v>11518</c:v>
                </c:pt>
                <c:pt idx="15">
                  <c:v>11654</c:v>
                </c:pt>
                <c:pt idx="16">
                  <c:v>11439</c:v>
                </c:pt>
                <c:pt idx="17">
                  <c:v>11318</c:v>
                </c:pt>
              </c:numCache>
            </c:numRef>
          </c:val>
          <c:extLst>
            <c:ext xmlns:c16="http://schemas.microsoft.com/office/drawing/2014/chart" uri="{C3380CC4-5D6E-409C-BE32-E72D297353CC}">
              <c16:uniqueId val="{00000001-6746-45F1-ADE9-099A0D63A027}"/>
            </c:ext>
          </c:extLst>
        </c:ser>
        <c:dLbls>
          <c:showLegendKey val="0"/>
          <c:showVal val="0"/>
          <c:showCatName val="0"/>
          <c:showSerName val="0"/>
          <c:showPercent val="0"/>
          <c:showBubbleSize val="0"/>
        </c:dLbls>
        <c:gapWidth val="150"/>
        <c:overlap val="100"/>
        <c:axId val="355173128"/>
        <c:axId val="355177832"/>
      </c:barChart>
      <c:catAx>
        <c:axId val="355173128"/>
        <c:scaling>
          <c:orientation val="minMax"/>
        </c:scaling>
        <c:delete val="0"/>
        <c:axPos val="b"/>
        <c:numFmt formatCode="General" sourceLinked="1"/>
        <c:majorTickMark val="out"/>
        <c:minorTickMark val="none"/>
        <c:tickLblPos val="nextTo"/>
        <c:txPr>
          <a:bodyPr/>
          <a:lstStyle/>
          <a:p>
            <a:pPr>
              <a:defRPr b="1"/>
            </a:pPr>
            <a:endParaRPr lang="en-US"/>
          </a:p>
        </c:txPr>
        <c:crossAx val="355177832"/>
        <c:crosses val="autoZero"/>
        <c:auto val="1"/>
        <c:lblAlgn val="ctr"/>
        <c:lblOffset val="100"/>
        <c:noMultiLvlLbl val="0"/>
      </c:catAx>
      <c:valAx>
        <c:axId val="355177832"/>
        <c:scaling>
          <c:orientation val="minMax"/>
        </c:scaling>
        <c:delete val="0"/>
        <c:axPos val="l"/>
        <c:majorGridlines/>
        <c:numFmt formatCode="0%" sourceLinked="1"/>
        <c:majorTickMark val="out"/>
        <c:minorTickMark val="none"/>
        <c:tickLblPos val="nextTo"/>
        <c:crossAx val="355173128"/>
        <c:crosses val="autoZero"/>
        <c:crossBetween val="between"/>
      </c:valAx>
      <c:spPr>
        <a:solidFill>
          <a:sysClr val="window" lastClr="FFFFFF"/>
        </a:solidFill>
      </c:spPr>
    </c:plotArea>
    <c:legend>
      <c:legendPos val="b"/>
      <c:layout/>
      <c:overlay val="0"/>
      <c:txPr>
        <a:bodyPr/>
        <a:lstStyle/>
        <a:p>
          <a:pPr>
            <a:defRPr b="1"/>
          </a:pPr>
          <a:endParaRPr lang="en-US"/>
        </a:p>
      </c:txPr>
    </c:legend>
    <c:plotVisOnly val="1"/>
    <c:dispBlanksAs val="gap"/>
    <c:showDLblsOverMax val="0"/>
  </c:chart>
  <c:spPr>
    <a:solidFill>
      <a:schemeClr val="lt1"/>
    </a:solidFill>
    <a:ln w="28575" cap="flat" cmpd="sng" algn="ctr">
      <a:solidFill>
        <a:schemeClr val="accent3"/>
      </a:solidFill>
      <a:prstDash val="solid"/>
    </a:ln>
    <a:effectLst/>
  </c:spPr>
  <c:txPr>
    <a:bodyPr/>
    <a:lstStyle/>
    <a:p>
      <a:pPr>
        <a:defRPr>
          <a:solidFill>
            <a:schemeClr val="dk1"/>
          </a:solidFill>
          <a:latin typeface="+mn-lt"/>
          <a:ea typeface="+mn-ea"/>
          <a:cs typeface="+mn-cs"/>
        </a:defRPr>
      </a:pPr>
      <a:endParaRPr lang="en-US"/>
    </a:p>
  </c:txPr>
  <c:printSettings>
    <c:headerFooter/>
    <c:pageMargins b="0.75000000000001033" l="0.70000000000000062" r="0.70000000000000062" t="0.75000000000001033"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'Matricula por Grado'!$C$5</c:f>
              <c:strCache>
                <c:ptCount val="1"/>
                <c:pt idx="0">
                  <c:v>2008</c:v>
                </c:pt>
              </c:strCache>
            </c:strRef>
          </c:tx>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Grado'!$C$8:$C$19</c:f>
              <c:numCache>
                <c:formatCode>#,##0</c:formatCode>
                <c:ptCount val="12"/>
                <c:pt idx="0">
                  <c:v>1874</c:v>
                </c:pt>
                <c:pt idx="1">
                  <c:v>2903</c:v>
                </c:pt>
                <c:pt idx="2">
                  <c:v>2777</c:v>
                </c:pt>
                <c:pt idx="3">
                  <c:v>2959</c:v>
                </c:pt>
                <c:pt idx="4">
                  <c:v>2733</c:v>
                </c:pt>
                <c:pt idx="5">
                  <c:v>2689</c:v>
                </c:pt>
                <c:pt idx="6">
                  <c:v>2568</c:v>
                </c:pt>
                <c:pt idx="7">
                  <c:v>2201</c:v>
                </c:pt>
                <c:pt idx="8">
                  <c:v>1755</c:v>
                </c:pt>
                <c:pt idx="9">
                  <c:v>1379</c:v>
                </c:pt>
                <c:pt idx="10">
                  <c:v>1141</c:v>
                </c:pt>
                <c:pt idx="11">
                  <c:v>907</c:v>
                </c:pt>
              </c:numCache>
            </c:numRef>
          </c:val>
          <c:smooth val="0"/>
          <c:extLst>
            <c:ext xmlns:c16="http://schemas.microsoft.com/office/drawing/2014/chart" uri="{C3380CC4-5D6E-409C-BE32-E72D297353CC}">
              <c16:uniqueId val="{00000000-7850-4F1C-ABD8-B1AFACE07BC6}"/>
            </c:ext>
          </c:extLst>
        </c:ser>
        <c:ser>
          <c:idx val="1"/>
          <c:order val="1"/>
          <c:tx>
            <c:strRef>
              <c:f>'Matricula por Grado'!$D$5</c:f>
              <c:strCache>
                <c:ptCount val="1"/>
                <c:pt idx="0">
                  <c:v>2009</c:v>
                </c:pt>
              </c:strCache>
            </c:strRef>
          </c:tx>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Grado'!$D$8:$D$19</c:f>
              <c:numCache>
                <c:formatCode>#,##0</c:formatCode>
                <c:ptCount val="12"/>
                <c:pt idx="0">
                  <c:v>1853</c:v>
                </c:pt>
                <c:pt idx="1">
                  <c:v>3034</c:v>
                </c:pt>
                <c:pt idx="2">
                  <c:v>2750</c:v>
                </c:pt>
                <c:pt idx="3">
                  <c:v>2765</c:v>
                </c:pt>
                <c:pt idx="4">
                  <c:v>2855</c:v>
                </c:pt>
                <c:pt idx="5">
                  <c:v>2684</c:v>
                </c:pt>
                <c:pt idx="6">
                  <c:v>2588</c:v>
                </c:pt>
                <c:pt idx="7">
                  <c:v>2214</c:v>
                </c:pt>
                <c:pt idx="8">
                  <c:v>1850</c:v>
                </c:pt>
                <c:pt idx="9">
                  <c:v>1524</c:v>
                </c:pt>
                <c:pt idx="10">
                  <c:v>1152</c:v>
                </c:pt>
                <c:pt idx="11">
                  <c:v>993</c:v>
                </c:pt>
              </c:numCache>
            </c:numRef>
          </c:val>
          <c:smooth val="0"/>
          <c:extLst>
            <c:ext xmlns:c16="http://schemas.microsoft.com/office/drawing/2014/chart" uri="{C3380CC4-5D6E-409C-BE32-E72D297353CC}">
              <c16:uniqueId val="{00000001-7850-4F1C-ABD8-B1AFACE07BC6}"/>
            </c:ext>
          </c:extLst>
        </c:ser>
        <c:ser>
          <c:idx val="2"/>
          <c:order val="2"/>
          <c:tx>
            <c:strRef>
              <c:f>'Matricula por Grado'!$E$5</c:f>
              <c:strCache>
                <c:ptCount val="1"/>
                <c:pt idx="0">
                  <c:v>2010</c:v>
                </c:pt>
              </c:strCache>
            </c:strRef>
          </c:tx>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Grado'!$E$8:$E$19</c:f>
              <c:numCache>
                <c:formatCode>#,##0</c:formatCode>
                <c:ptCount val="12"/>
                <c:pt idx="0">
                  <c:v>1858</c:v>
                </c:pt>
                <c:pt idx="1">
                  <c:v>2751</c:v>
                </c:pt>
                <c:pt idx="2">
                  <c:v>2906</c:v>
                </c:pt>
                <c:pt idx="3">
                  <c:v>2726</c:v>
                </c:pt>
                <c:pt idx="4">
                  <c:v>2781</c:v>
                </c:pt>
                <c:pt idx="5">
                  <c:v>2868</c:v>
                </c:pt>
                <c:pt idx="6">
                  <c:v>2879</c:v>
                </c:pt>
                <c:pt idx="7">
                  <c:v>2464</c:v>
                </c:pt>
                <c:pt idx="8">
                  <c:v>2141</c:v>
                </c:pt>
                <c:pt idx="9">
                  <c:v>1731</c:v>
                </c:pt>
                <c:pt idx="10">
                  <c:v>1454</c:v>
                </c:pt>
                <c:pt idx="11">
                  <c:v>969</c:v>
                </c:pt>
              </c:numCache>
            </c:numRef>
          </c:val>
          <c:smooth val="0"/>
          <c:extLst>
            <c:ext xmlns:c16="http://schemas.microsoft.com/office/drawing/2014/chart" uri="{C3380CC4-5D6E-409C-BE32-E72D297353CC}">
              <c16:uniqueId val="{00000002-7850-4F1C-ABD8-B1AFACE07BC6}"/>
            </c:ext>
          </c:extLst>
        </c:ser>
        <c:ser>
          <c:idx val="3"/>
          <c:order val="3"/>
          <c:tx>
            <c:strRef>
              <c:f>'Matricula por Grado'!$F$5</c:f>
              <c:strCache>
                <c:ptCount val="1"/>
                <c:pt idx="0">
                  <c:v>2011</c:v>
                </c:pt>
              </c:strCache>
            </c:strRef>
          </c:tx>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Grado'!$F$8:$F$19</c:f>
              <c:numCache>
                <c:formatCode>#,##0</c:formatCode>
                <c:ptCount val="12"/>
                <c:pt idx="0">
                  <c:v>2066</c:v>
                </c:pt>
                <c:pt idx="1">
                  <c:v>2770</c:v>
                </c:pt>
                <c:pt idx="2">
                  <c:v>2683</c:v>
                </c:pt>
                <c:pt idx="3">
                  <c:v>2828</c:v>
                </c:pt>
                <c:pt idx="4">
                  <c:v>2660</c:v>
                </c:pt>
                <c:pt idx="5">
                  <c:v>2677</c:v>
                </c:pt>
                <c:pt idx="6">
                  <c:v>3005</c:v>
                </c:pt>
                <c:pt idx="7">
                  <c:v>2417</c:v>
                </c:pt>
                <c:pt idx="8">
                  <c:v>2227</c:v>
                </c:pt>
                <c:pt idx="9">
                  <c:v>1758</c:v>
                </c:pt>
                <c:pt idx="10">
                  <c:v>1581</c:v>
                </c:pt>
                <c:pt idx="11">
                  <c:v>1025</c:v>
                </c:pt>
              </c:numCache>
            </c:numRef>
          </c:val>
          <c:smooth val="0"/>
          <c:extLst>
            <c:ext xmlns:c16="http://schemas.microsoft.com/office/drawing/2014/chart" uri="{C3380CC4-5D6E-409C-BE32-E72D297353CC}">
              <c16:uniqueId val="{00000003-7850-4F1C-ABD8-B1AFACE07BC6}"/>
            </c:ext>
          </c:extLst>
        </c:ser>
        <c:ser>
          <c:idx val="4"/>
          <c:order val="4"/>
          <c:tx>
            <c:strRef>
              <c:f>'Matricula por Grado'!$G$5</c:f>
              <c:strCache>
                <c:ptCount val="1"/>
                <c:pt idx="0">
                  <c:v>2012</c:v>
                </c:pt>
              </c:strCache>
            </c:strRef>
          </c:tx>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Grado'!$G$8:$G$19</c:f>
              <c:numCache>
                <c:formatCode>#,##0</c:formatCode>
                <c:ptCount val="12"/>
                <c:pt idx="0">
                  <c:v>2105</c:v>
                </c:pt>
                <c:pt idx="1">
                  <c:v>2981</c:v>
                </c:pt>
                <c:pt idx="2">
                  <c:v>2692</c:v>
                </c:pt>
                <c:pt idx="3">
                  <c:v>2701</c:v>
                </c:pt>
                <c:pt idx="4">
                  <c:v>2769</c:v>
                </c:pt>
                <c:pt idx="5">
                  <c:v>2649</c:v>
                </c:pt>
                <c:pt idx="6">
                  <c:v>3046</c:v>
                </c:pt>
                <c:pt idx="7">
                  <c:v>2554</c:v>
                </c:pt>
                <c:pt idx="8">
                  <c:v>2071</c:v>
                </c:pt>
                <c:pt idx="9">
                  <c:v>1756</c:v>
                </c:pt>
                <c:pt idx="10">
                  <c:v>1547</c:v>
                </c:pt>
                <c:pt idx="11">
                  <c:v>1084</c:v>
                </c:pt>
              </c:numCache>
            </c:numRef>
          </c:val>
          <c:smooth val="0"/>
          <c:extLst>
            <c:ext xmlns:c16="http://schemas.microsoft.com/office/drawing/2014/chart" uri="{C3380CC4-5D6E-409C-BE32-E72D297353CC}">
              <c16:uniqueId val="{00000004-7850-4F1C-ABD8-B1AFACE07BC6}"/>
            </c:ext>
          </c:extLst>
        </c:ser>
        <c:ser>
          <c:idx val="5"/>
          <c:order val="5"/>
          <c:tx>
            <c:strRef>
              <c:f>'Matricula por Grado'!$H$5</c:f>
              <c:strCache>
                <c:ptCount val="1"/>
                <c:pt idx="0">
                  <c:v>2013</c:v>
                </c:pt>
              </c:strCache>
            </c:strRef>
          </c:tx>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Grado'!$H$8:$H$19</c:f>
              <c:numCache>
                <c:formatCode>#,##0</c:formatCode>
                <c:ptCount val="12"/>
                <c:pt idx="0">
                  <c:v>2153</c:v>
                </c:pt>
                <c:pt idx="1">
                  <c:v>3138</c:v>
                </c:pt>
                <c:pt idx="2">
                  <c:v>2731</c:v>
                </c:pt>
                <c:pt idx="3">
                  <c:v>2658</c:v>
                </c:pt>
                <c:pt idx="4">
                  <c:v>2667</c:v>
                </c:pt>
                <c:pt idx="5">
                  <c:v>2759</c:v>
                </c:pt>
                <c:pt idx="6">
                  <c:v>3134</c:v>
                </c:pt>
                <c:pt idx="7">
                  <c:v>2547</c:v>
                </c:pt>
                <c:pt idx="8">
                  <c:v>2179</c:v>
                </c:pt>
                <c:pt idx="9">
                  <c:v>1764</c:v>
                </c:pt>
                <c:pt idx="10">
                  <c:v>1538</c:v>
                </c:pt>
                <c:pt idx="11">
                  <c:v>1139</c:v>
                </c:pt>
              </c:numCache>
            </c:numRef>
          </c:val>
          <c:smooth val="0"/>
          <c:extLst>
            <c:ext xmlns:c16="http://schemas.microsoft.com/office/drawing/2014/chart" uri="{C3380CC4-5D6E-409C-BE32-E72D297353CC}">
              <c16:uniqueId val="{00000005-7850-4F1C-ABD8-B1AFACE07BC6}"/>
            </c:ext>
          </c:extLst>
        </c:ser>
        <c:ser>
          <c:idx val="6"/>
          <c:order val="6"/>
          <c:tx>
            <c:strRef>
              <c:f>'Matricula por Grado'!$I$5</c:f>
              <c:strCache>
                <c:ptCount val="1"/>
                <c:pt idx="0">
                  <c:v>2014</c:v>
                </c:pt>
              </c:strCache>
            </c:strRef>
          </c:tx>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Grado'!$I$8:$I$19</c:f>
              <c:numCache>
                <c:formatCode>#,##0</c:formatCode>
                <c:ptCount val="12"/>
                <c:pt idx="0">
                  <c:v>1954</c:v>
                </c:pt>
                <c:pt idx="1">
                  <c:v>3000</c:v>
                </c:pt>
                <c:pt idx="2">
                  <c:v>2722</c:v>
                </c:pt>
                <c:pt idx="3">
                  <c:v>2688</c:v>
                </c:pt>
                <c:pt idx="4">
                  <c:v>2581</c:v>
                </c:pt>
                <c:pt idx="5">
                  <c:v>2545</c:v>
                </c:pt>
                <c:pt idx="6">
                  <c:v>3351</c:v>
                </c:pt>
                <c:pt idx="7">
                  <c:v>2508</c:v>
                </c:pt>
                <c:pt idx="8">
                  <c:v>2169</c:v>
                </c:pt>
                <c:pt idx="9">
                  <c:v>1762</c:v>
                </c:pt>
                <c:pt idx="10">
                  <c:v>1584</c:v>
                </c:pt>
                <c:pt idx="11">
                  <c:v>1119</c:v>
                </c:pt>
              </c:numCache>
            </c:numRef>
          </c:val>
          <c:smooth val="0"/>
          <c:extLst>
            <c:ext xmlns:c16="http://schemas.microsoft.com/office/drawing/2014/chart" uri="{C3380CC4-5D6E-409C-BE32-E72D297353CC}">
              <c16:uniqueId val="{00000006-7850-4F1C-ABD8-B1AFACE07BC6}"/>
            </c:ext>
          </c:extLst>
        </c:ser>
        <c:ser>
          <c:idx val="7"/>
          <c:order val="7"/>
          <c:tx>
            <c:strRef>
              <c:f>'Matricula por Grado'!$J$5</c:f>
              <c:strCache>
                <c:ptCount val="1"/>
                <c:pt idx="0">
                  <c:v>2015</c:v>
                </c:pt>
              </c:strCache>
            </c:strRef>
          </c:tx>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Grado'!$J$8:$J$19</c:f>
              <c:numCache>
                <c:formatCode>#,##0</c:formatCode>
                <c:ptCount val="12"/>
                <c:pt idx="0">
                  <c:v>1930</c:v>
                </c:pt>
                <c:pt idx="1">
                  <c:v>2681</c:v>
                </c:pt>
                <c:pt idx="2">
                  <c:v>2722</c:v>
                </c:pt>
                <c:pt idx="3">
                  <c:v>2714</c:v>
                </c:pt>
                <c:pt idx="4">
                  <c:v>2600</c:v>
                </c:pt>
                <c:pt idx="5">
                  <c:v>2541</c:v>
                </c:pt>
                <c:pt idx="6">
                  <c:v>3281</c:v>
                </c:pt>
                <c:pt idx="7">
                  <c:v>2607</c:v>
                </c:pt>
                <c:pt idx="8">
                  <c:v>2203</c:v>
                </c:pt>
                <c:pt idx="9">
                  <c:v>1800</c:v>
                </c:pt>
                <c:pt idx="10">
                  <c:v>1583</c:v>
                </c:pt>
                <c:pt idx="11">
                  <c:v>1182</c:v>
                </c:pt>
              </c:numCache>
            </c:numRef>
          </c:val>
          <c:smooth val="0"/>
          <c:extLst>
            <c:ext xmlns:c16="http://schemas.microsoft.com/office/drawing/2014/chart" uri="{C3380CC4-5D6E-409C-BE32-E72D297353CC}">
              <c16:uniqueId val="{00000007-7850-4F1C-ABD8-B1AFACE07BC6}"/>
            </c:ext>
          </c:extLst>
        </c:ser>
        <c:ser>
          <c:idx val="8"/>
          <c:order val="8"/>
          <c:tx>
            <c:strRef>
              <c:f>'Matricula por Grado'!$K$5</c:f>
              <c:strCache>
                <c:ptCount val="1"/>
                <c:pt idx="0">
                  <c:v>2016</c:v>
                </c:pt>
              </c:strCache>
            </c:strRef>
          </c:tx>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Grado'!$K$8:$K$19</c:f>
              <c:numCache>
                <c:formatCode>#,##0</c:formatCode>
                <c:ptCount val="12"/>
                <c:pt idx="0">
                  <c:v>1960</c:v>
                </c:pt>
                <c:pt idx="1">
                  <c:v>2609</c:v>
                </c:pt>
                <c:pt idx="2">
                  <c:v>2422</c:v>
                </c:pt>
                <c:pt idx="3">
                  <c:v>2681</c:v>
                </c:pt>
                <c:pt idx="4">
                  <c:v>2611</c:v>
                </c:pt>
                <c:pt idx="5">
                  <c:v>2603</c:v>
                </c:pt>
                <c:pt idx="6">
                  <c:v>3213</c:v>
                </c:pt>
                <c:pt idx="7">
                  <c:v>2512</c:v>
                </c:pt>
                <c:pt idx="8">
                  <c:v>2191</c:v>
                </c:pt>
                <c:pt idx="9">
                  <c:v>1733</c:v>
                </c:pt>
                <c:pt idx="10">
                  <c:v>1628</c:v>
                </c:pt>
                <c:pt idx="11">
                  <c:v>1147</c:v>
                </c:pt>
              </c:numCache>
            </c:numRef>
          </c:val>
          <c:smooth val="0"/>
          <c:extLst>
            <c:ext xmlns:c16="http://schemas.microsoft.com/office/drawing/2014/chart" uri="{C3380CC4-5D6E-409C-BE32-E72D297353CC}">
              <c16:uniqueId val="{00000008-7850-4F1C-ABD8-B1AFACE07BC6}"/>
            </c:ext>
          </c:extLst>
        </c:ser>
        <c:ser>
          <c:idx val="9"/>
          <c:order val="9"/>
          <c:tx>
            <c:strRef>
              <c:f>'Matricula por Grado'!$L$5</c:f>
              <c:strCache>
                <c:ptCount val="1"/>
                <c:pt idx="0">
                  <c:v>2017</c:v>
                </c:pt>
              </c:strCache>
            </c:strRef>
          </c:tx>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Grado'!$L$8:$L$19</c:f>
              <c:numCache>
                <c:formatCode>#,##0</c:formatCode>
                <c:ptCount val="12"/>
                <c:pt idx="0">
                  <c:v>2034</c:v>
                </c:pt>
                <c:pt idx="1">
                  <c:v>2562</c:v>
                </c:pt>
                <c:pt idx="2">
                  <c:v>2388</c:v>
                </c:pt>
                <c:pt idx="3">
                  <c:v>2505</c:v>
                </c:pt>
                <c:pt idx="4">
                  <c:v>2603</c:v>
                </c:pt>
                <c:pt idx="5">
                  <c:v>2592</c:v>
                </c:pt>
                <c:pt idx="6">
                  <c:v>3177</c:v>
                </c:pt>
                <c:pt idx="7">
                  <c:v>2564</c:v>
                </c:pt>
                <c:pt idx="8">
                  <c:v>2139</c:v>
                </c:pt>
                <c:pt idx="9">
                  <c:v>1767</c:v>
                </c:pt>
                <c:pt idx="10">
                  <c:v>1583</c:v>
                </c:pt>
                <c:pt idx="11">
                  <c:v>1166</c:v>
                </c:pt>
              </c:numCache>
            </c:numRef>
          </c:val>
          <c:smooth val="0"/>
          <c:extLst>
            <c:ext xmlns:c16="http://schemas.microsoft.com/office/drawing/2014/chart" uri="{C3380CC4-5D6E-409C-BE32-E72D297353CC}">
              <c16:uniqueId val="{00000000-9990-4E89-9C88-FEB6003EFB49}"/>
            </c:ext>
          </c:extLst>
        </c:ser>
        <c:ser>
          <c:idx val="10"/>
          <c:order val="10"/>
          <c:tx>
            <c:strRef>
              <c:f>'Matricula por Grado'!$M$5</c:f>
              <c:strCache>
                <c:ptCount val="1"/>
                <c:pt idx="0">
                  <c:v>2018</c:v>
                </c:pt>
              </c:strCache>
            </c:strRef>
          </c:tx>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Grado'!$M$8:$M$19</c:f>
              <c:numCache>
                <c:formatCode>#,##0</c:formatCode>
                <c:ptCount val="12"/>
                <c:pt idx="0">
                  <c:v>2075</c:v>
                </c:pt>
                <c:pt idx="1">
                  <c:v>2600</c:v>
                </c:pt>
                <c:pt idx="2">
                  <c:v>2322</c:v>
                </c:pt>
                <c:pt idx="3">
                  <c:v>2359</c:v>
                </c:pt>
                <c:pt idx="4">
                  <c:v>2443</c:v>
                </c:pt>
                <c:pt idx="5">
                  <c:v>2556</c:v>
                </c:pt>
                <c:pt idx="6">
                  <c:v>3164</c:v>
                </c:pt>
                <c:pt idx="7">
                  <c:v>2342</c:v>
                </c:pt>
                <c:pt idx="8">
                  <c:v>2123</c:v>
                </c:pt>
                <c:pt idx="9">
                  <c:v>1700</c:v>
                </c:pt>
                <c:pt idx="10">
                  <c:v>1565</c:v>
                </c:pt>
                <c:pt idx="11">
                  <c:v>1121</c:v>
                </c:pt>
              </c:numCache>
            </c:numRef>
          </c:val>
          <c:smooth val="0"/>
          <c:extLst>
            <c:ext xmlns:c16="http://schemas.microsoft.com/office/drawing/2014/chart" uri="{C3380CC4-5D6E-409C-BE32-E72D297353CC}">
              <c16:uniqueId val="{00000000-020C-4E81-95BF-46A47E11630C}"/>
            </c:ext>
          </c:extLst>
        </c:ser>
        <c:ser>
          <c:idx val="11"/>
          <c:order val="11"/>
          <c:tx>
            <c:strRef>
              <c:f>'Matricula por Grado'!$N$5</c:f>
              <c:strCache>
                <c:ptCount val="1"/>
                <c:pt idx="0">
                  <c:v>2019</c:v>
                </c:pt>
              </c:strCache>
            </c:strRef>
          </c:tx>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Grado'!$N$8:$N$19</c:f>
              <c:numCache>
                <c:formatCode>#,##0</c:formatCode>
                <c:ptCount val="12"/>
                <c:pt idx="0">
                  <c:v>2134</c:v>
                </c:pt>
                <c:pt idx="1">
                  <c:v>2797</c:v>
                </c:pt>
                <c:pt idx="2">
                  <c:v>2397</c:v>
                </c:pt>
                <c:pt idx="3">
                  <c:v>2355</c:v>
                </c:pt>
                <c:pt idx="4">
                  <c:v>2348</c:v>
                </c:pt>
                <c:pt idx="5">
                  <c:v>2421</c:v>
                </c:pt>
                <c:pt idx="6">
                  <c:v>3228</c:v>
                </c:pt>
                <c:pt idx="7">
                  <c:v>2451</c:v>
                </c:pt>
                <c:pt idx="8">
                  <c:v>2175</c:v>
                </c:pt>
                <c:pt idx="9">
                  <c:v>1859</c:v>
                </c:pt>
                <c:pt idx="10">
                  <c:v>1477</c:v>
                </c:pt>
                <c:pt idx="11">
                  <c:v>1164</c:v>
                </c:pt>
              </c:numCache>
            </c:numRef>
          </c:val>
          <c:smooth val="0"/>
          <c:extLst>
            <c:ext xmlns:c16="http://schemas.microsoft.com/office/drawing/2014/chart" uri="{C3380CC4-5D6E-409C-BE32-E72D297353CC}">
              <c16:uniqueId val="{00000001-020C-4E81-95BF-46A47E11630C}"/>
            </c:ext>
          </c:extLst>
        </c:ser>
        <c:ser>
          <c:idx val="12"/>
          <c:order val="12"/>
          <c:tx>
            <c:strRef>
              <c:f>'Matricula por Grado'!$O$5</c:f>
              <c:strCache>
                <c:ptCount val="1"/>
                <c:pt idx="0">
                  <c:v>2020</c:v>
                </c:pt>
              </c:strCache>
            </c:strRef>
          </c:tx>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Grado'!$O$8:$O$19</c:f>
              <c:numCache>
                <c:formatCode>#,##0</c:formatCode>
                <c:ptCount val="12"/>
                <c:pt idx="0">
                  <c:v>2026</c:v>
                </c:pt>
                <c:pt idx="1">
                  <c:v>2782</c:v>
                </c:pt>
                <c:pt idx="2">
                  <c:v>2479</c:v>
                </c:pt>
                <c:pt idx="3">
                  <c:v>2393</c:v>
                </c:pt>
                <c:pt idx="4">
                  <c:v>2434</c:v>
                </c:pt>
                <c:pt idx="5">
                  <c:v>2286</c:v>
                </c:pt>
                <c:pt idx="6">
                  <c:v>3163</c:v>
                </c:pt>
                <c:pt idx="7">
                  <c:v>2440</c:v>
                </c:pt>
                <c:pt idx="8">
                  <c:v>2100</c:v>
                </c:pt>
                <c:pt idx="9">
                  <c:v>1784</c:v>
                </c:pt>
                <c:pt idx="10">
                  <c:v>1575</c:v>
                </c:pt>
                <c:pt idx="11">
                  <c:v>1135</c:v>
                </c:pt>
              </c:numCache>
            </c:numRef>
          </c:val>
          <c:smooth val="0"/>
          <c:extLst>
            <c:ext xmlns:c16="http://schemas.microsoft.com/office/drawing/2014/chart" uri="{C3380CC4-5D6E-409C-BE32-E72D297353CC}">
              <c16:uniqueId val="{00000000-CBD0-484E-8EAD-E50499F55DD6}"/>
            </c:ext>
          </c:extLst>
        </c:ser>
        <c:ser>
          <c:idx val="13"/>
          <c:order val="13"/>
          <c:tx>
            <c:strRef>
              <c:f>'Matricula por Grado'!$P$5</c:f>
              <c:strCache>
                <c:ptCount val="1"/>
                <c:pt idx="0">
                  <c:v>2021</c:v>
                </c:pt>
              </c:strCache>
            </c:strRef>
          </c:tx>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Grado'!$P$8:$P$19</c:f>
              <c:numCache>
                <c:formatCode>#,##0</c:formatCode>
                <c:ptCount val="12"/>
                <c:pt idx="0">
                  <c:v>1895</c:v>
                </c:pt>
                <c:pt idx="1">
                  <c:v>2590</c:v>
                </c:pt>
                <c:pt idx="2">
                  <c:v>2552</c:v>
                </c:pt>
                <c:pt idx="3">
                  <c:v>2551</c:v>
                </c:pt>
                <c:pt idx="4">
                  <c:v>2446</c:v>
                </c:pt>
                <c:pt idx="5">
                  <c:v>2460</c:v>
                </c:pt>
                <c:pt idx="6">
                  <c:v>2750</c:v>
                </c:pt>
                <c:pt idx="7">
                  <c:v>2626</c:v>
                </c:pt>
                <c:pt idx="8">
                  <c:v>2220</c:v>
                </c:pt>
                <c:pt idx="9">
                  <c:v>1810</c:v>
                </c:pt>
                <c:pt idx="10">
                  <c:v>1606</c:v>
                </c:pt>
                <c:pt idx="11">
                  <c:v>1261</c:v>
                </c:pt>
              </c:numCache>
            </c:numRef>
          </c:val>
          <c:smooth val="0"/>
          <c:extLst>
            <c:ext xmlns:c16="http://schemas.microsoft.com/office/drawing/2014/chart" uri="{C3380CC4-5D6E-409C-BE32-E72D297353CC}">
              <c16:uniqueId val="{00000001-6B15-4F3F-9B49-9CB4A6B0F150}"/>
            </c:ext>
          </c:extLst>
        </c:ser>
        <c:ser>
          <c:idx val="14"/>
          <c:order val="14"/>
          <c:tx>
            <c:strRef>
              <c:f>'Matricula por Grado'!$Q$5</c:f>
              <c:strCache>
                <c:ptCount val="1"/>
                <c:pt idx="0">
                  <c:v>2022</c:v>
                </c:pt>
              </c:strCache>
            </c:strRef>
          </c:tx>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Grado'!$Q$8:$Q$19</c:f>
              <c:numCache>
                <c:formatCode>#,##0</c:formatCode>
                <c:ptCount val="12"/>
                <c:pt idx="0">
                  <c:v>2216</c:v>
                </c:pt>
                <c:pt idx="1">
                  <c:v>2629</c:v>
                </c:pt>
                <c:pt idx="2">
                  <c:v>2375</c:v>
                </c:pt>
                <c:pt idx="3">
                  <c:v>2296</c:v>
                </c:pt>
                <c:pt idx="4">
                  <c:v>2456</c:v>
                </c:pt>
                <c:pt idx="5">
                  <c:v>2363</c:v>
                </c:pt>
                <c:pt idx="6">
                  <c:v>2797</c:v>
                </c:pt>
                <c:pt idx="7">
                  <c:v>2280</c:v>
                </c:pt>
                <c:pt idx="8">
                  <c:v>2189</c:v>
                </c:pt>
                <c:pt idx="9">
                  <c:v>1737</c:v>
                </c:pt>
                <c:pt idx="10">
                  <c:v>1577</c:v>
                </c:pt>
                <c:pt idx="11">
                  <c:v>1166</c:v>
                </c:pt>
              </c:numCache>
            </c:numRef>
          </c:val>
          <c:smooth val="0"/>
          <c:extLst>
            <c:ext xmlns:c16="http://schemas.microsoft.com/office/drawing/2014/chart" uri="{C3380CC4-5D6E-409C-BE32-E72D297353CC}">
              <c16:uniqueId val="{00000000-7E90-4DC4-9102-D87D01520D0B}"/>
            </c:ext>
          </c:extLst>
        </c:ser>
        <c:ser>
          <c:idx val="15"/>
          <c:order val="15"/>
          <c:tx>
            <c:strRef>
              <c:f>'Matricula por Grado'!$R$5</c:f>
              <c:strCache>
                <c:ptCount val="1"/>
                <c:pt idx="0">
                  <c:v>2023</c:v>
                </c:pt>
              </c:strCache>
            </c:strRef>
          </c:tx>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Grado'!$R$8:$R$19</c:f>
              <c:numCache>
                <c:formatCode>#,##0</c:formatCode>
                <c:ptCount val="12"/>
                <c:pt idx="0">
                  <c:v>2306</c:v>
                </c:pt>
                <c:pt idx="1">
                  <c:v>2797</c:v>
                </c:pt>
                <c:pt idx="2">
                  <c:v>2450</c:v>
                </c:pt>
                <c:pt idx="3">
                  <c:v>2382</c:v>
                </c:pt>
                <c:pt idx="4">
                  <c:v>2359</c:v>
                </c:pt>
                <c:pt idx="5">
                  <c:v>2435</c:v>
                </c:pt>
                <c:pt idx="6">
                  <c:v>2743</c:v>
                </c:pt>
                <c:pt idx="7">
                  <c:v>2346</c:v>
                </c:pt>
                <c:pt idx="8">
                  <c:v>1970</c:v>
                </c:pt>
                <c:pt idx="9">
                  <c:v>1851</c:v>
                </c:pt>
                <c:pt idx="10">
                  <c:v>1478</c:v>
                </c:pt>
                <c:pt idx="11">
                  <c:v>1151</c:v>
                </c:pt>
              </c:numCache>
            </c:numRef>
          </c:val>
          <c:smooth val="0"/>
          <c:extLst>
            <c:ext xmlns:c16="http://schemas.microsoft.com/office/drawing/2014/chart" uri="{C3380CC4-5D6E-409C-BE32-E72D297353CC}">
              <c16:uniqueId val="{00000000-FEB9-4101-9A13-71A76B95066A}"/>
            </c:ext>
          </c:extLst>
        </c:ser>
        <c:ser>
          <c:idx val="16"/>
          <c:order val="16"/>
          <c:tx>
            <c:strRef>
              <c:f>'Matricula por Grado'!$S$5</c:f>
              <c:strCache>
                <c:ptCount val="1"/>
                <c:pt idx="0">
                  <c:v>2024</c:v>
                </c:pt>
              </c:strCache>
            </c:strRef>
          </c:tx>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Grado'!$S$8:$S$19</c:f>
              <c:numCache>
                <c:formatCode>#,##0</c:formatCode>
                <c:ptCount val="12"/>
                <c:pt idx="0">
                  <c:v>2113</c:v>
                </c:pt>
                <c:pt idx="1">
                  <c:v>2763</c:v>
                </c:pt>
                <c:pt idx="2">
                  <c:v>2531</c:v>
                </c:pt>
                <c:pt idx="3">
                  <c:v>2403</c:v>
                </c:pt>
                <c:pt idx="4">
                  <c:v>2439</c:v>
                </c:pt>
                <c:pt idx="5">
                  <c:v>2334</c:v>
                </c:pt>
                <c:pt idx="6">
                  <c:v>2903</c:v>
                </c:pt>
                <c:pt idx="7">
                  <c:v>2246</c:v>
                </c:pt>
                <c:pt idx="8">
                  <c:v>1966</c:v>
                </c:pt>
                <c:pt idx="9">
                  <c:v>1668</c:v>
                </c:pt>
                <c:pt idx="10">
                  <c:v>1517</c:v>
                </c:pt>
                <c:pt idx="11">
                  <c:v>1140</c:v>
                </c:pt>
              </c:numCache>
            </c:numRef>
          </c:val>
          <c:smooth val="0"/>
          <c:extLst>
            <c:ext xmlns:c16="http://schemas.microsoft.com/office/drawing/2014/chart" uri="{C3380CC4-5D6E-409C-BE32-E72D297353CC}">
              <c16:uniqueId val="{00000000-B485-4C17-B1E2-19796E799B5B}"/>
            </c:ext>
          </c:extLst>
        </c:ser>
        <c:ser>
          <c:idx val="17"/>
          <c:order val="17"/>
          <c:tx>
            <c:strRef>
              <c:f>'Matricula por Grado'!$T$5</c:f>
              <c:strCache>
                <c:ptCount val="1"/>
                <c:pt idx="0">
                  <c:v>2025</c:v>
                </c:pt>
              </c:strCache>
            </c:strRef>
          </c:tx>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Grado'!$T$8:$T$19</c:f>
              <c:numCache>
                <c:formatCode>#,##0</c:formatCode>
                <c:ptCount val="12"/>
                <c:pt idx="0">
                  <c:v>1940</c:v>
                </c:pt>
                <c:pt idx="1">
                  <c:v>2624</c:v>
                </c:pt>
                <c:pt idx="2">
                  <c:v>2551</c:v>
                </c:pt>
                <c:pt idx="3">
                  <c:v>2572</c:v>
                </c:pt>
                <c:pt idx="4">
                  <c:v>2421</c:v>
                </c:pt>
                <c:pt idx="5">
                  <c:v>2439</c:v>
                </c:pt>
                <c:pt idx="6">
                  <c:v>2711</c:v>
                </c:pt>
                <c:pt idx="7">
                  <c:v>2387</c:v>
                </c:pt>
                <c:pt idx="8">
                  <c:v>1970</c:v>
                </c:pt>
                <c:pt idx="9">
                  <c:v>1717</c:v>
                </c:pt>
                <c:pt idx="10">
                  <c:v>1424</c:v>
                </c:pt>
                <c:pt idx="11">
                  <c:v>1221</c:v>
                </c:pt>
              </c:numCache>
            </c:numRef>
          </c:val>
          <c:smooth val="0"/>
          <c:extLst>
            <c:ext xmlns:c16="http://schemas.microsoft.com/office/drawing/2014/chart" uri="{C3380CC4-5D6E-409C-BE32-E72D297353CC}">
              <c16:uniqueId val="{00000000-7F3D-4D7A-BFF8-4CF42B9608A2}"/>
            </c:ext>
          </c:extLst>
        </c:ser>
        <c:dLbls>
          <c:showLegendKey val="0"/>
          <c:showVal val="0"/>
          <c:showCatName val="0"/>
          <c:showSerName val="0"/>
          <c:showPercent val="0"/>
          <c:showBubbleSize val="0"/>
        </c:dLbls>
        <c:marker val="1"/>
        <c:smooth val="0"/>
        <c:axId val="355178224"/>
        <c:axId val="355173912"/>
      </c:lineChart>
      <c:catAx>
        <c:axId val="355178224"/>
        <c:scaling>
          <c:orientation val="minMax"/>
        </c:scaling>
        <c:delete val="0"/>
        <c:axPos val="b"/>
        <c:majorGridlines/>
        <c:numFmt formatCode="General" sourceLinked="0"/>
        <c:majorTickMark val="out"/>
        <c:minorTickMark val="none"/>
        <c:tickLblPos val="nextTo"/>
        <c:txPr>
          <a:bodyPr/>
          <a:lstStyle/>
          <a:p>
            <a:pPr>
              <a:defRPr sz="1100" b="1"/>
            </a:pPr>
            <a:endParaRPr lang="en-US"/>
          </a:p>
        </c:txPr>
        <c:crossAx val="355173912"/>
        <c:crosses val="autoZero"/>
        <c:auto val="1"/>
        <c:lblAlgn val="ctr"/>
        <c:lblOffset val="100"/>
        <c:noMultiLvlLbl val="0"/>
      </c:catAx>
      <c:valAx>
        <c:axId val="355173912"/>
        <c:scaling>
          <c:orientation val="minMax"/>
        </c:scaling>
        <c:delete val="0"/>
        <c:axPos val="l"/>
        <c:majorGridlines/>
        <c:numFmt formatCode="#,##0" sourceLinked="1"/>
        <c:majorTickMark val="out"/>
        <c:minorTickMark val="none"/>
        <c:tickLblPos val="nextTo"/>
        <c:crossAx val="355178224"/>
        <c:crosses val="autoZero"/>
        <c:crossBetween val="between"/>
      </c:valAx>
      <c:spPr>
        <a:solidFill>
          <a:schemeClr val="accent6">
            <a:lumMod val="20000"/>
            <a:lumOff val="80000"/>
          </a:schemeClr>
        </a:solidFill>
      </c:spPr>
    </c:plotArea>
    <c:legend>
      <c:legendPos val="b"/>
      <c:layout/>
      <c:overlay val="0"/>
      <c:txPr>
        <a:bodyPr/>
        <a:lstStyle/>
        <a:p>
          <a:pPr>
            <a:defRPr sz="1400" b="1"/>
          </a:pPr>
          <a:endParaRPr lang="en-US"/>
        </a:p>
      </c:txPr>
    </c:legend>
    <c:plotVisOnly val="1"/>
    <c:dispBlanksAs val="gap"/>
    <c:showDLblsOverMax val="0"/>
  </c:chart>
  <c:spPr>
    <a:solidFill>
      <a:schemeClr val="lt1"/>
    </a:solidFill>
    <a:ln w="50800" cap="flat" cmpd="sng" algn="ctr">
      <a:solidFill>
        <a:schemeClr val="accent6"/>
      </a:solidFill>
      <a:prstDash val="solid"/>
    </a:ln>
    <a:effectLst/>
  </c:spPr>
  <c:txPr>
    <a:bodyPr/>
    <a:lstStyle/>
    <a:p>
      <a:pPr>
        <a:defRPr>
          <a:solidFill>
            <a:schemeClr val="dk1"/>
          </a:solidFill>
          <a:latin typeface="+mn-lt"/>
          <a:ea typeface="+mn-ea"/>
          <a:cs typeface="+mn-cs"/>
        </a:defRPr>
      </a:pPr>
      <a:endParaRPr lang="en-US"/>
    </a:p>
  </c:txPr>
  <c:printSettings>
    <c:headerFooter/>
    <c:pageMargins b="0.75000000000001033" l="0.70000000000000062" r="0.70000000000000062" t="0.75000000000001033" header="0.30000000000000032" footer="0.30000000000000032"/>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'Matricula por Grado'!$C$5</c:f>
              <c:strCache>
                <c:ptCount val="1"/>
                <c:pt idx="0">
                  <c:v>2008</c:v>
                </c:pt>
              </c:strCache>
            </c:strRef>
          </c:tx>
          <c:invertIfNegative val="0"/>
          <c:dLbls>
            <c:spPr>
              <a:noFill/>
              <a:ln>
                <a:noFill/>
              </a:ln>
              <a:effectLst/>
            </c:spPr>
            <c:txPr>
              <a:bodyPr rot="-5400000" vert="horz"/>
              <a:lstStyle/>
              <a:p>
                <a:pPr>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'Matricula por Grado'!$B$23:$B$28</c:f>
              <c:strCache>
                <c:ptCount val="6"/>
                <c:pt idx="0">
                  <c:v>C1</c:v>
                </c:pt>
                <c:pt idx="1">
                  <c:v>C2</c:v>
                </c:pt>
                <c:pt idx="2">
                  <c:v>C3</c:v>
                </c:pt>
                <c:pt idx="3">
                  <c:v>C4</c:v>
                </c:pt>
                <c:pt idx="4">
                  <c:v>C5</c:v>
                </c:pt>
                <c:pt idx="5">
                  <c:v>C6</c:v>
                </c:pt>
              </c:strCache>
            </c:strRef>
          </c:cat>
          <c:val>
            <c:numRef>
              <c:f>'Matricula por Grado'!$C$23:$C$28</c:f>
              <c:numCache>
                <c:formatCode>#,##0</c:formatCode>
                <c:ptCount val="6"/>
                <c:pt idx="0">
                  <c:v>274</c:v>
                </c:pt>
                <c:pt idx="1">
                  <c:v>520</c:v>
                </c:pt>
                <c:pt idx="2">
                  <c:v>419</c:v>
                </c:pt>
                <c:pt idx="3">
                  <c:v>142</c:v>
                </c:pt>
                <c:pt idx="4">
                  <c:v>92</c:v>
                </c:pt>
              </c:numCache>
            </c:numRef>
          </c:val>
          <c:extLst>
            <c:ext xmlns:c16="http://schemas.microsoft.com/office/drawing/2014/chart" uri="{C3380CC4-5D6E-409C-BE32-E72D297353CC}">
              <c16:uniqueId val="{00000000-B6A8-400B-8D3D-A4B7B3644F12}"/>
            </c:ext>
          </c:extLst>
        </c:ser>
        <c:ser>
          <c:idx val="1"/>
          <c:order val="1"/>
          <c:tx>
            <c:strRef>
              <c:f>'Matricula por Grado'!$D$5</c:f>
              <c:strCache>
                <c:ptCount val="1"/>
                <c:pt idx="0">
                  <c:v>2009</c:v>
                </c:pt>
              </c:strCache>
            </c:strRef>
          </c:tx>
          <c:invertIfNegative val="0"/>
          <c:dLbls>
            <c:spPr>
              <a:noFill/>
              <a:ln>
                <a:noFill/>
              </a:ln>
              <a:effectLst/>
            </c:spPr>
            <c:txPr>
              <a:bodyPr rot="-5400000" vert="horz"/>
              <a:lstStyle/>
              <a:p>
                <a:pPr>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'Matricula por Grado'!$B$23:$B$28</c:f>
              <c:strCache>
                <c:ptCount val="6"/>
                <c:pt idx="0">
                  <c:v>C1</c:v>
                </c:pt>
                <c:pt idx="1">
                  <c:v>C2</c:v>
                </c:pt>
                <c:pt idx="2">
                  <c:v>C3</c:v>
                </c:pt>
                <c:pt idx="3">
                  <c:v>C4</c:v>
                </c:pt>
                <c:pt idx="4">
                  <c:v>C5</c:v>
                </c:pt>
                <c:pt idx="5">
                  <c:v>C6</c:v>
                </c:pt>
              </c:strCache>
            </c:strRef>
          </c:cat>
          <c:val>
            <c:numRef>
              <c:f>'Matricula por Grado'!$D$23:$D$28</c:f>
              <c:numCache>
                <c:formatCode>#,##0</c:formatCode>
                <c:ptCount val="6"/>
                <c:pt idx="0">
                  <c:v>379</c:v>
                </c:pt>
                <c:pt idx="1">
                  <c:v>415</c:v>
                </c:pt>
                <c:pt idx="2">
                  <c:v>458</c:v>
                </c:pt>
                <c:pt idx="3">
                  <c:v>365</c:v>
                </c:pt>
                <c:pt idx="4">
                  <c:v>120</c:v>
                </c:pt>
                <c:pt idx="5">
                  <c:v>30</c:v>
                </c:pt>
              </c:numCache>
            </c:numRef>
          </c:val>
          <c:extLst>
            <c:ext xmlns:c16="http://schemas.microsoft.com/office/drawing/2014/chart" uri="{C3380CC4-5D6E-409C-BE32-E72D297353CC}">
              <c16:uniqueId val="{00000001-B6A8-400B-8D3D-A4B7B3644F12}"/>
            </c:ext>
          </c:extLst>
        </c:ser>
        <c:ser>
          <c:idx val="2"/>
          <c:order val="2"/>
          <c:tx>
            <c:strRef>
              <c:f>'Matricula por Grado'!$E$5</c:f>
              <c:strCache>
                <c:ptCount val="1"/>
                <c:pt idx="0">
                  <c:v>2010</c:v>
                </c:pt>
              </c:strCache>
            </c:strRef>
          </c:tx>
          <c:invertIfNegative val="0"/>
          <c:dLbls>
            <c:spPr>
              <a:noFill/>
              <a:ln>
                <a:noFill/>
              </a:ln>
              <a:effectLst/>
            </c:spPr>
            <c:txPr>
              <a:bodyPr rot="-5400000" vert="horz"/>
              <a:lstStyle/>
              <a:p>
                <a:pPr>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'Matricula por Grado'!$B$23:$B$28</c:f>
              <c:strCache>
                <c:ptCount val="6"/>
                <c:pt idx="0">
                  <c:v>C1</c:v>
                </c:pt>
                <c:pt idx="1">
                  <c:v>C2</c:v>
                </c:pt>
                <c:pt idx="2">
                  <c:v>C3</c:v>
                </c:pt>
                <c:pt idx="3">
                  <c:v>C4</c:v>
                </c:pt>
                <c:pt idx="4">
                  <c:v>C5</c:v>
                </c:pt>
                <c:pt idx="5">
                  <c:v>C6</c:v>
                </c:pt>
              </c:strCache>
            </c:strRef>
          </c:cat>
          <c:val>
            <c:numRef>
              <c:f>'Matricula por Grado'!$E$23:$E$28</c:f>
              <c:numCache>
                <c:formatCode>#,##0</c:formatCode>
                <c:ptCount val="6"/>
                <c:pt idx="0">
                  <c:v>345</c:v>
                </c:pt>
                <c:pt idx="1">
                  <c:v>536</c:v>
                </c:pt>
                <c:pt idx="2">
                  <c:v>495</c:v>
                </c:pt>
                <c:pt idx="3">
                  <c:v>418</c:v>
                </c:pt>
                <c:pt idx="4">
                  <c:v>310</c:v>
                </c:pt>
                <c:pt idx="5">
                  <c:v>1</c:v>
                </c:pt>
              </c:numCache>
            </c:numRef>
          </c:val>
          <c:extLst>
            <c:ext xmlns:c16="http://schemas.microsoft.com/office/drawing/2014/chart" uri="{C3380CC4-5D6E-409C-BE32-E72D297353CC}">
              <c16:uniqueId val="{00000002-B6A8-400B-8D3D-A4B7B3644F12}"/>
            </c:ext>
          </c:extLst>
        </c:ser>
        <c:ser>
          <c:idx val="3"/>
          <c:order val="3"/>
          <c:tx>
            <c:strRef>
              <c:f>'Matricula por Grado'!$F$5</c:f>
              <c:strCache>
                <c:ptCount val="1"/>
                <c:pt idx="0">
                  <c:v>2011</c:v>
                </c:pt>
              </c:strCache>
            </c:strRef>
          </c:tx>
          <c:invertIfNegative val="0"/>
          <c:dLbls>
            <c:spPr>
              <a:noFill/>
              <a:ln>
                <a:noFill/>
              </a:ln>
              <a:effectLst/>
            </c:spPr>
            <c:txPr>
              <a:bodyPr rot="-5400000" vert="horz"/>
              <a:lstStyle/>
              <a:p>
                <a:pPr>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'Matricula por Grado'!$B$23:$B$28</c:f>
              <c:strCache>
                <c:ptCount val="6"/>
                <c:pt idx="0">
                  <c:v>C1</c:v>
                </c:pt>
                <c:pt idx="1">
                  <c:v>C2</c:v>
                </c:pt>
                <c:pt idx="2">
                  <c:v>C3</c:v>
                </c:pt>
                <c:pt idx="3">
                  <c:v>C4</c:v>
                </c:pt>
                <c:pt idx="4">
                  <c:v>C5</c:v>
                </c:pt>
                <c:pt idx="5">
                  <c:v>C6</c:v>
                </c:pt>
              </c:strCache>
            </c:strRef>
          </c:cat>
          <c:val>
            <c:numRef>
              <c:f>'Matricula por Grado'!$F$23:$F$28</c:f>
              <c:numCache>
                <c:formatCode>#,##0</c:formatCode>
                <c:ptCount val="6"/>
                <c:pt idx="0">
                  <c:v>195</c:v>
                </c:pt>
                <c:pt idx="1">
                  <c:v>151</c:v>
                </c:pt>
                <c:pt idx="2">
                  <c:v>619</c:v>
                </c:pt>
                <c:pt idx="3">
                  <c:v>468</c:v>
                </c:pt>
                <c:pt idx="4">
                  <c:v>410</c:v>
                </c:pt>
                <c:pt idx="5">
                  <c:v>28</c:v>
                </c:pt>
              </c:numCache>
            </c:numRef>
          </c:val>
          <c:extLst>
            <c:ext xmlns:c16="http://schemas.microsoft.com/office/drawing/2014/chart" uri="{C3380CC4-5D6E-409C-BE32-E72D297353CC}">
              <c16:uniqueId val="{00000003-B6A8-400B-8D3D-A4B7B3644F12}"/>
            </c:ext>
          </c:extLst>
        </c:ser>
        <c:ser>
          <c:idx val="4"/>
          <c:order val="4"/>
          <c:tx>
            <c:strRef>
              <c:f>'Matricula por Grado'!$G$5</c:f>
              <c:strCache>
                <c:ptCount val="1"/>
                <c:pt idx="0">
                  <c:v>2012</c:v>
                </c:pt>
              </c:strCache>
            </c:strRef>
          </c:tx>
          <c:invertIfNegative val="0"/>
          <c:dLbls>
            <c:spPr>
              <a:noFill/>
              <a:ln>
                <a:noFill/>
              </a:ln>
              <a:effectLst/>
            </c:spPr>
            <c:txPr>
              <a:bodyPr rot="-5400000" vert="horz"/>
              <a:lstStyle/>
              <a:p>
                <a:pPr>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'Matricula por Grado'!$B$23:$B$28</c:f>
              <c:strCache>
                <c:ptCount val="6"/>
                <c:pt idx="0">
                  <c:v>C1</c:v>
                </c:pt>
                <c:pt idx="1">
                  <c:v>C2</c:v>
                </c:pt>
                <c:pt idx="2">
                  <c:v>C3</c:v>
                </c:pt>
                <c:pt idx="3">
                  <c:v>C4</c:v>
                </c:pt>
                <c:pt idx="4">
                  <c:v>C5</c:v>
                </c:pt>
                <c:pt idx="5">
                  <c:v>C6</c:v>
                </c:pt>
              </c:strCache>
            </c:strRef>
          </c:cat>
          <c:val>
            <c:numRef>
              <c:f>'Matricula por Grado'!$G$23:$G$28</c:f>
              <c:numCache>
                <c:formatCode>#,##0</c:formatCode>
                <c:ptCount val="6"/>
                <c:pt idx="0">
                  <c:v>58</c:v>
                </c:pt>
                <c:pt idx="1">
                  <c:v>188</c:v>
                </c:pt>
                <c:pt idx="2">
                  <c:v>546</c:v>
                </c:pt>
                <c:pt idx="3">
                  <c:v>557</c:v>
                </c:pt>
                <c:pt idx="4">
                  <c:v>374</c:v>
                </c:pt>
                <c:pt idx="5">
                  <c:v>40</c:v>
                </c:pt>
              </c:numCache>
            </c:numRef>
          </c:val>
          <c:extLst>
            <c:ext xmlns:c16="http://schemas.microsoft.com/office/drawing/2014/chart" uri="{C3380CC4-5D6E-409C-BE32-E72D297353CC}">
              <c16:uniqueId val="{00000004-B6A8-400B-8D3D-A4B7B3644F12}"/>
            </c:ext>
          </c:extLst>
        </c:ser>
        <c:ser>
          <c:idx val="5"/>
          <c:order val="5"/>
          <c:tx>
            <c:strRef>
              <c:f>'Matricula por Grado'!$H$5</c:f>
              <c:strCache>
                <c:ptCount val="1"/>
                <c:pt idx="0">
                  <c:v>2013</c:v>
                </c:pt>
              </c:strCache>
            </c:strRef>
          </c:tx>
          <c:invertIfNegative val="0"/>
          <c:dLbls>
            <c:spPr>
              <a:noFill/>
              <a:ln>
                <a:noFill/>
              </a:ln>
              <a:effectLst/>
            </c:spPr>
            <c:txPr>
              <a:bodyPr rot="-5400000" vert="horz"/>
              <a:lstStyle/>
              <a:p>
                <a:pPr>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'Matricula por Grado'!$B$23:$B$28</c:f>
              <c:strCache>
                <c:ptCount val="6"/>
                <c:pt idx="0">
                  <c:v>C1</c:v>
                </c:pt>
                <c:pt idx="1">
                  <c:v>C2</c:v>
                </c:pt>
                <c:pt idx="2">
                  <c:v>C3</c:v>
                </c:pt>
                <c:pt idx="3">
                  <c:v>C4</c:v>
                </c:pt>
                <c:pt idx="4">
                  <c:v>C5</c:v>
                </c:pt>
                <c:pt idx="5">
                  <c:v>C6</c:v>
                </c:pt>
              </c:strCache>
            </c:strRef>
          </c:cat>
          <c:val>
            <c:numRef>
              <c:f>'Matricula por Grado'!$H$23:$H$28</c:f>
              <c:numCache>
                <c:formatCode>#,##0</c:formatCode>
                <c:ptCount val="6"/>
                <c:pt idx="0">
                  <c:v>22</c:v>
                </c:pt>
                <c:pt idx="1">
                  <c:v>1128</c:v>
                </c:pt>
                <c:pt idx="2">
                  <c:v>509</c:v>
                </c:pt>
                <c:pt idx="3">
                  <c:v>537</c:v>
                </c:pt>
                <c:pt idx="4">
                  <c:v>445</c:v>
                </c:pt>
                <c:pt idx="5">
                  <c:v>52</c:v>
                </c:pt>
              </c:numCache>
            </c:numRef>
          </c:val>
          <c:extLst>
            <c:ext xmlns:c16="http://schemas.microsoft.com/office/drawing/2014/chart" uri="{C3380CC4-5D6E-409C-BE32-E72D297353CC}">
              <c16:uniqueId val="{00000005-B6A8-400B-8D3D-A4B7B3644F12}"/>
            </c:ext>
          </c:extLst>
        </c:ser>
        <c:ser>
          <c:idx val="6"/>
          <c:order val="6"/>
          <c:tx>
            <c:strRef>
              <c:f>'Matricula por Grado'!$I$5</c:f>
              <c:strCache>
                <c:ptCount val="1"/>
                <c:pt idx="0">
                  <c:v>2014</c:v>
                </c:pt>
              </c:strCache>
            </c:strRef>
          </c:tx>
          <c:invertIfNegative val="0"/>
          <c:dLbls>
            <c:spPr>
              <a:noFill/>
              <a:ln>
                <a:noFill/>
              </a:ln>
              <a:effectLst/>
            </c:spPr>
            <c:txPr>
              <a:bodyPr rot="-5400000" vert="horz"/>
              <a:lstStyle/>
              <a:p>
                <a:pPr>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'Matricula por Grado'!$B$23:$B$28</c:f>
              <c:strCache>
                <c:ptCount val="6"/>
                <c:pt idx="0">
                  <c:v>C1</c:v>
                </c:pt>
                <c:pt idx="1">
                  <c:v>C2</c:v>
                </c:pt>
                <c:pt idx="2">
                  <c:v>C3</c:v>
                </c:pt>
                <c:pt idx="3">
                  <c:v>C4</c:v>
                </c:pt>
                <c:pt idx="4">
                  <c:v>C5</c:v>
                </c:pt>
                <c:pt idx="5">
                  <c:v>C6</c:v>
                </c:pt>
              </c:strCache>
            </c:strRef>
          </c:cat>
          <c:val>
            <c:numRef>
              <c:f>'Matricula por Grado'!$I$23:$I$28</c:f>
              <c:numCache>
                <c:formatCode>#,##0</c:formatCode>
                <c:ptCount val="6"/>
                <c:pt idx="0">
                  <c:v>1769</c:v>
                </c:pt>
                <c:pt idx="1">
                  <c:v>809</c:v>
                </c:pt>
                <c:pt idx="2">
                  <c:v>1623</c:v>
                </c:pt>
                <c:pt idx="3">
                  <c:v>513</c:v>
                </c:pt>
                <c:pt idx="4">
                  <c:v>261</c:v>
                </c:pt>
                <c:pt idx="5">
                  <c:v>374</c:v>
                </c:pt>
              </c:numCache>
            </c:numRef>
          </c:val>
          <c:extLst>
            <c:ext xmlns:c16="http://schemas.microsoft.com/office/drawing/2014/chart" uri="{C3380CC4-5D6E-409C-BE32-E72D297353CC}">
              <c16:uniqueId val="{00000006-B6A8-400B-8D3D-A4B7B3644F12}"/>
            </c:ext>
          </c:extLst>
        </c:ser>
        <c:ser>
          <c:idx val="7"/>
          <c:order val="7"/>
          <c:tx>
            <c:strRef>
              <c:f>'Matricula por Grado'!$J$5</c:f>
              <c:strCache>
                <c:ptCount val="1"/>
                <c:pt idx="0">
                  <c:v>2015</c:v>
                </c:pt>
              </c:strCache>
            </c:strRef>
          </c:tx>
          <c:invertIfNegative val="0"/>
          <c:dLbls>
            <c:spPr>
              <a:noFill/>
              <a:ln>
                <a:noFill/>
              </a:ln>
              <a:effectLst/>
            </c:spPr>
            <c:txPr>
              <a:bodyPr rot="-5400000" vert="horz"/>
              <a:lstStyle/>
              <a:p>
                <a:pPr>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'Matricula por Grado'!$B$23:$B$28</c:f>
              <c:strCache>
                <c:ptCount val="6"/>
                <c:pt idx="0">
                  <c:v>C1</c:v>
                </c:pt>
                <c:pt idx="1">
                  <c:v>C2</c:v>
                </c:pt>
                <c:pt idx="2">
                  <c:v>C3</c:v>
                </c:pt>
                <c:pt idx="3">
                  <c:v>C4</c:v>
                </c:pt>
                <c:pt idx="4">
                  <c:v>C5</c:v>
                </c:pt>
                <c:pt idx="5">
                  <c:v>C6</c:v>
                </c:pt>
              </c:strCache>
            </c:strRef>
          </c:cat>
          <c:val>
            <c:numRef>
              <c:f>'Matricula por Grado'!$J$23:$J$28</c:f>
              <c:numCache>
                <c:formatCode>#,##0</c:formatCode>
                <c:ptCount val="6"/>
                <c:pt idx="0">
                  <c:v>2108</c:v>
                </c:pt>
                <c:pt idx="1">
                  <c:v>86</c:v>
                </c:pt>
                <c:pt idx="2">
                  <c:v>1346</c:v>
                </c:pt>
                <c:pt idx="3">
                  <c:v>623</c:v>
                </c:pt>
                <c:pt idx="4">
                  <c:v>469</c:v>
                </c:pt>
                <c:pt idx="5">
                  <c:v>114</c:v>
                </c:pt>
              </c:numCache>
            </c:numRef>
          </c:val>
          <c:extLst>
            <c:ext xmlns:c16="http://schemas.microsoft.com/office/drawing/2014/chart" uri="{C3380CC4-5D6E-409C-BE32-E72D297353CC}">
              <c16:uniqueId val="{00000007-B6A8-400B-8D3D-A4B7B3644F12}"/>
            </c:ext>
          </c:extLst>
        </c:ser>
        <c:ser>
          <c:idx val="8"/>
          <c:order val="8"/>
          <c:tx>
            <c:strRef>
              <c:f>'Matricula por Grado'!$K$5</c:f>
              <c:strCache>
                <c:ptCount val="1"/>
                <c:pt idx="0">
                  <c:v>2016</c:v>
                </c:pt>
              </c:strCache>
            </c:strRef>
          </c:tx>
          <c:invertIfNegative val="0"/>
          <c:cat>
            <c:strRef>
              <c:f>'Matricula por Grado'!$B$23:$B$28</c:f>
              <c:strCache>
                <c:ptCount val="6"/>
                <c:pt idx="0">
                  <c:v>C1</c:v>
                </c:pt>
                <c:pt idx="1">
                  <c:v>C2</c:v>
                </c:pt>
                <c:pt idx="2">
                  <c:v>C3</c:v>
                </c:pt>
                <c:pt idx="3">
                  <c:v>C4</c:v>
                </c:pt>
                <c:pt idx="4">
                  <c:v>C5</c:v>
                </c:pt>
                <c:pt idx="5">
                  <c:v>C6</c:v>
                </c:pt>
              </c:strCache>
            </c:strRef>
          </c:cat>
          <c:val>
            <c:numRef>
              <c:f>'Matricula por Grado'!$K$23:$K$28</c:f>
              <c:numCache>
                <c:formatCode>#,##0</c:formatCode>
                <c:ptCount val="6"/>
                <c:pt idx="0">
                  <c:v>21</c:v>
                </c:pt>
                <c:pt idx="1">
                  <c:v>66</c:v>
                </c:pt>
                <c:pt idx="2">
                  <c:v>732</c:v>
                </c:pt>
                <c:pt idx="3">
                  <c:v>975</c:v>
                </c:pt>
                <c:pt idx="4">
                  <c:v>433</c:v>
                </c:pt>
                <c:pt idx="5">
                  <c:v>125</c:v>
                </c:pt>
              </c:numCache>
            </c:numRef>
          </c:val>
          <c:extLst>
            <c:ext xmlns:c16="http://schemas.microsoft.com/office/drawing/2014/chart" uri="{C3380CC4-5D6E-409C-BE32-E72D297353CC}">
              <c16:uniqueId val="{00000008-B6A8-400B-8D3D-A4B7B3644F12}"/>
            </c:ext>
          </c:extLst>
        </c:ser>
        <c:ser>
          <c:idx val="9"/>
          <c:order val="9"/>
          <c:tx>
            <c:strRef>
              <c:f>'Matricula por Grado'!$L$5</c:f>
              <c:strCache>
                <c:ptCount val="1"/>
                <c:pt idx="0">
                  <c:v>2017</c:v>
                </c:pt>
              </c:strCache>
            </c:strRef>
          </c:tx>
          <c:invertIfNegative val="0"/>
          <c:cat>
            <c:strRef>
              <c:f>'Matricula por Grado'!$B$23:$B$28</c:f>
              <c:strCache>
                <c:ptCount val="6"/>
                <c:pt idx="0">
                  <c:v>C1</c:v>
                </c:pt>
                <c:pt idx="1">
                  <c:v>C2</c:v>
                </c:pt>
                <c:pt idx="2">
                  <c:v>C3</c:v>
                </c:pt>
                <c:pt idx="3">
                  <c:v>C4</c:v>
                </c:pt>
                <c:pt idx="4">
                  <c:v>C5</c:v>
                </c:pt>
                <c:pt idx="5">
                  <c:v>C6</c:v>
                </c:pt>
              </c:strCache>
            </c:strRef>
          </c:cat>
          <c:val>
            <c:numRef>
              <c:f>'Matricula por Grado'!$L$23:$L$28</c:f>
              <c:numCache>
                <c:formatCode>#,##0</c:formatCode>
                <c:ptCount val="6"/>
                <c:pt idx="0">
                  <c:v>21</c:v>
                </c:pt>
                <c:pt idx="1">
                  <c:v>54</c:v>
                </c:pt>
                <c:pt idx="2">
                  <c:v>593</c:v>
                </c:pt>
                <c:pt idx="3">
                  <c:v>709</c:v>
                </c:pt>
                <c:pt idx="4">
                  <c:v>537</c:v>
                </c:pt>
                <c:pt idx="5">
                  <c:v>337</c:v>
                </c:pt>
              </c:numCache>
            </c:numRef>
          </c:val>
          <c:extLst>
            <c:ext xmlns:c16="http://schemas.microsoft.com/office/drawing/2014/chart" uri="{C3380CC4-5D6E-409C-BE32-E72D297353CC}">
              <c16:uniqueId val="{00000000-889A-428D-9E6A-5B8D370187E2}"/>
            </c:ext>
          </c:extLst>
        </c:ser>
        <c:ser>
          <c:idx val="10"/>
          <c:order val="10"/>
          <c:tx>
            <c:strRef>
              <c:f>'Matricula por Grado'!$M$5</c:f>
              <c:strCache>
                <c:ptCount val="1"/>
                <c:pt idx="0">
                  <c:v>2018</c:v>
                </c:pt>
              </c:strCache>
            </c:strRef>
          </c:tx>
          <c:invertIfNegative val="0"/>
          <c:cat>
            <c:strRef>
              <c:f>'Matricula por Grado'!$B$23:$B$28</c:f>
              <c:strCache>
                <c:ptCount val="6"/>
                <c:pt idx="0">
                  <c:v>C1</c:v>
                </c:pt>
                <c:pt idx="1">
                  <c:v>C2</c:v>
                </c:pt>
                <c:pt idx="2">
                  <c:v>C3</c:v>
                </c:pt>
                <c:pt idx="3">
                  <c:v>C4</c:v>
                </c:pt>
                <c:pt idx="4">
                  <c:v>C5</c:v>
                </c:pt>
                <c:pt idx="5">
                  <c:v>C6</c:v>
                </c:pt>
              </c:strCache>
            </c:strRef>
          </c:cat>
          <c:val>
            <c:numRef>
              <c:f>'Matricula por Grado'!$M$23:$M$28</c:f>
              <c:numCache>
                <c:formatCode>#,##0</c:formatCode>
                <c:ptCount val="6"/>
                <c:pt idx="0">
                  <c:v>35</c:v>
                </c:pt>
                <c:pt idx="1">
                  <c:v>75</c:v>
                </c:pt>
                <c:pt idx="2">
                  <c:v>663</c:v>
                </c:pt>
                <c:pt idx="3">
                  <c:v>663</c:v>
                </c:pt>
                <c:pt idx="4">
                  <c:v>543</c:v>
                </c:pt>
                <c:pt idx="5">
                  <c:v>196</c:v>
                </c:pt>
              </c:numCache>
            </c:numRef>
          </c:val>
          <c:extLst>
            <c:ext xmlns:c16="http://schemas.microsoft.com/office/drawing/2014/chart" uri="{C3380CC4-5D6E-409C-BE32-E72D297353CC}">
              <c16:uniqueId val="{00000000-2698-4195-835C-A463C65B906C}"/>
            </c:ext>
          </c:extLst>
        </c:ser>
        <c:ser>
          <c:idx val="11"/>
          <c:order val="11"/>
          <c:tx>
            <c:strRef>
              <c:f>'Matricula por Grado'!$N$5</c:f>
              <c:strCache>
                <c:ptCount val="1"/>
                <c:pt idx="0">
                  <c:v>2019</c:v>
                </c:pt>
              </c:strCache>
            </c:strRef>
          </c:tx>
          <c:invertIfNegative val="0"/>
          <c:cat>
            <c:strRef>
              <c:f>'Matricula por Grado'!$B$23:$B$28</c:f>
              <c:strCache>
                <c:ptCount val="6"/>
                <c:pt idx="0">
                  <c:v>C1</c:v>
                </c:pt>
                <c:pt idx="1">
                  <c:v>C2</c:v>
                </c:pt>
                <c:pt idx="2">
                  <c:v>C3</c:v>
                </c:pt>
                <c:pt idx="3">
                  <c:v>C4</c:v>
                </c:pt>
                <c:pt idx="4">
                  <c:v>C5</c:v>
                </c:pt>
                <c:pt idx="5">
                  <c:v>C6</c:v>
                </c:pt>
              </c:strCache>
            </c:strRef>
          </c:cat>
          <c:val>
            <c:numRef>
              <c:f>'Matricula por Grado'!$N$23:$N$28</c:f>
              <c:numCache>
                <c:formatCode>#,##0</c:formatCode>
                <c:ptCount val="6"/>
                <c:pt idx="1">
                  <c:v>34</c:v>
                </c:pt>
                <c:pt idx="2">
                  <c:v>596</c:v>
                </c:pt>
                <c:pt idx="3">
                  <c:v>698</c:v>
                </c:pt>
                <c:pt idx="4">
                  <c:v>554</c:v>
                </c:pt>
                <c:pt idx="5">
                  <c:v>89</c:v>
                </c:pt>
              </c:numCache>
            </c:numRef>
          </c:val>
          <c:extLst>
            <c:ext xmlns:c16="http://schemas.microsoft.com/office/drawing/2014/chart" uri="{C3380CC4-5D6E-409C-BE32-E72D297353CC}">
              <c16:uniqueId val="{00000001-2698-4195-835C-A463C65B906C}"/>
            </c:ext>
          </c:extLst>
        </c:ser>
        <c:ser>
          <c:idx val="12"/>
          <c:order val="12"/>
          <c:tx>
            <c:strRef>
              <c:f>'Matricula por Grado'!$O$5</c:f>
              <c:strCache>
                <c:ptCount val="1"/>
                <c:pt idx="0">
                  <c:v>2020</c:v>
                </c:pt>
              </c:strCache>
            </c:strRef>
          </c:tx>
          <c:invertIfNegative val="0"/>
          <c:cat>
            <c:strRef>
              <c:f>'Matricula por Grado'!$B$23:$B$28</c:f>
              <c:strCache>
                <c:ptCount val="6"/>
                <c:pt idx="0">
                  <c:v>C1</c:v>
                </c:pt>
                <c:pt idx="1">
                  <c:v>C2</c:v>
                </c:pt>
                <c:pt idx="2">
                  <c:v>C3</c:v>
                </c:pt>
                <c:pt idx="3">
                  <c:v>C4</c:v>
                </c:pt>
                <c:pt idx="4">
                  <c:v>C5</c:v>
                </c:pt>
                <c:pt idx="5">
                  <c:v>C6</c:v>
                </c:pt>
              </c:strCache>
            </c:strRef>
          </c:cat>
          <c:val>
            <c:numRef>
              <c:f>'Matricula por Grado'!$O$23:$O$28</c:f>
              <c:numCache>
                <c:formatCode>#,##0</c:formatCode>
                <c:ptCount val="6"/>
                <c:pt idx="1">
                  <c:v>44</c:v>
                </c:pt>
                <c:pt idx="2">
                  <c:v>596</c:v>
                </c:pt>
                <c:pt idx="3">
                  <c:v>648</c:v>
                </c:pt>
                <c:pt idx="4">
                  <c:v>556</c:v>
                </c:pt>
                <c:pt idx="5">
                  <c:v>94</c:v>
                </c:pt>
              </c:numCache>
            </c:numRef>
          </c:val>
          <c:extLst>
            <c:ext xmlns:c16="http://schemas.microsoft.com/office/drawing/2014/chart" uri="{C3380CC4-5D6E-409C-BE32-E72D297353CC}">
              <c16:uniqueId val="{00000000-1C6A-41A5-9B49-E2FCBF13B00C}"/>
            </c:ext>
          </c:extLst>
        </c:ser>
        <c:ser>
          <c:idx val="13"/>
          <c:order val="13"/>
          <c:tx>
            <c:strRef>
              <c:f>'Matricula por Grado'!$P$5</c:f>
              <c:strCache>
                <c:ptCount val="1"/>
                <c:pt idx="0">
                  <c:v>2021</c:v>
                </c:pt>
              </c:strCache>
            </c:strRef>
          </c:tx>
          <c:invertIfNegative val="0"/>
          <c:cat>
            <c:strRef>
              <c:f>'Matricula por Grado'!$B$23:$B$28</c:f>
              <c:strCache>
                <c:ptCount val="6"/>
                <c:pt idx="0">
                  <c:v>C1</c:v>
                </c:pt>
                <c:pt idx="1">
                  <c:v>C2</c:v>
                </c:pt>
                <c:pt idx="2">
                  <c:v>C3</c:v>
                </c:pt>
                <c:pt idx="3">
                  <c:v>C4</c:v>
                </c:pt>
                <c:pt idx="4">
                  <c:v>C5</c:v>
                </c:pt>
                <c:pt idx="5">
                  <c:v>C6</c:v>
                </c:pt>
              </c:strCache>
            </c:strRef>
          </c:cat>
          <c:val>
            <c:numRef>
              <c:f>'Matricula por Grado'!$P$23:$P$28</c:f>
              <c:numCache>
                <c:formatCode>#,##0</c:formatCode>
                <c:ptCount val="6"/>
                <c:pt idx="0">
                  <c:v>60</c:v>
                </c:pt>
                <c:pt idx="1">
                  <c:v>58</c:v>
                </c:pt>
                <c:pt idx="2">
                  <c:v>470</c:v>
                </c:pt>
                <c:pt idx="3">
                  <c:v>481</c:v>
                </c:pt>
                <c:pt idx="4">
                  <c:v>505</c:v>
                </c:pt>
                <c:pt idx="5">
                  <c:v>14</c:v>
                </c:pt>
              </c:numCache>
            </c:numRef>
          </c:val>
          <c:extLst>
            <c:ext xmlns:c16="http://schemas.microsoft.com/office/drawing/2014/chart" uri="{C3380CC4-5D6E-409C-BE32-E72D297353CC}">
              <c16:uniqueId val="{00000001-43BA-45E1-A4A5-6B063A83BEFF}"/>
            </c:ext>
          </c:extLst>
        </c:ser>
        <c:ser>
          <c:idx val="14"/>
          <c:order val="14"/>
          <c:tx>
            <c:strRef>
              <c:f>'Matricula por Grado'!$Q$5</c:f>
              <c:strCache>
                <c:ptCount val="1"/>
                <c:pt idx="0">
                  <c:v>2022</c:v>
                </c:pt>
              </c:strCache>
            </c:strRef>
          </c:tx>
          <c:invertIfNegative val="0"/>
          <c:cat>
            <c:strRef>
              <c:f>'Matricula por Grado'!$B$23:$B$28</c:f>
              <c:strCache>
                <c:ptCount val="6"/>
                <c:pt idx="0">
                  <c:v>C1</c:v>
                </c:pt>
                <c:pt idx="1">
                  <c:v>C2</c:v>
                </c:pt>
                <c:pt idx="2">
                  <c:v>C3</c:v>
                </c:pt>
                <c:pt idx="3">
                  <c:v>C4</c:v>
                </c:pt>
                <c:pt idx="4">
                  <c:v>C5</c:v>
                </c:pt>
                <c:pt idx="5">
                  <c:v>C6</c:v>
                </c:pt>
              </c:strCache>
            </c:strRef>
          </c:cat>
          <c:val>
            <c:numRef>
              <c:f>'Matricula por Grado'!$Q$23:$Q$28</c:f>
              <c:numCache>
                <c:formatCode>#,##0</c:formatCode>
                <c:ptCount val="6"/>
                <c:pt idx="0">
                  <c:v>164</c:v>
                </c:pt>
                <c:pt idx="1">
                  <c:v>86</c:v>
                </c:pt>
                <c:pt idx="2">
                  <c:v>547</c:v>
                </c:pt>
                <c:pt idx="3">
                  <c:v>502</c:v>
                </c:pt>
                <c:pt idx="4">
                  <c:v>455</c:v>
                </c:pt>
                <c:pt idx="5">
                  <c:v>10</c:v>
                </c:pt>
              </c:numCache>
            </c:numRef>
          </c:val>
          <c:extLst>
            <c:ext xmlns:c16="http://schemas.microsoft.com/office/drawing/2014/chart" uri="{C3380CC4-5D6E-409C-BE32-E72D297353CC}">
              <c16:uniqueId val="{00000000-A64B-455D-91D9-FD335A8223F0}"/>
            </c:ext>
          </c:extLst>
        </c:ser>
        <c:ser>
          <c:idx val="15"/>
          <c:order val="15"/>
          <c:tx>
            <c:strRef>
              <c:f>'Matricula por Grado'!$R$5</c:f>
              <c:strCache>
                <c:ptCount val="1"/>
                <c:pt idx="0">
                  <c:v>2023</c:v>
                </c:pt>
              </c:strCache>
            </c:strRef>
          </c:tx>
          <c:invertIfNegative val="0"/>
          <c:cat>
            <c:strRef>
              <c:f>'Matricula por Grado'!$B$23:$B$28</c:f>
              <c:strCache>
                <c:ptCount val="6"/>
                <c:pt idx="0">
                  <c:v>C1</c:v>
                </c:pt>
                <c:pt idx="1">
                  <c:v>C2</c:v>
                </c:pt>
                <c:pt idx="2">
                  <c:v>C3</c:v>
                </c:pt>
                <c:pt idx="3">
                  <c:v>C4</c:v>
                </c:pt>
                <c:pt idx="4">
                  <c:v>C5</c:v>
                </c:pt>
                <c:pt idx="5">
                  <c:v>C6</c:v>
                </c:pt>
              </c:strCache>
            </c:strRef>
          </c:cat>
          <c:val>
            <c:numRef>
              <c:f>'Matricula por Grado'!$R$23:$R$28</c:f>
              <c:numCache>
                <c:formatCode>#,##0</c:formatCode>
                <c:ptCount val="6"/>
                <c:pt idx="0">
                  <c:v>14</c:v>
                </c:pt>
                <c:pt idx="1">
                  <c:v>48</c:v>
                </c:pt>
                <c:pt idx="2">
                  <c:v>441</c:v>
                </c:pt>
                <c:pt idx="3">
                  <c:v>501</c:v>
                </c:pt>
                <c:pt idx="4">
                  <c:v>486</c:v>
                </c:pt>
              </c:numCache>
            </c:numRef>
          </c:val>
          <c:extLst>
            <c:ext xmlns:c16="http://schemas.microsoft.com/office/drawing/2014/chart" uri="{C3380CC4-5D6E-409C-BE32-E72D297353CC}">
              <c16:uniqueId val="{00000000-EC23-4B3A-8069-CC2262F1AE46}"/>
            </c:ext>
          </c:extLst>
        </c:ser>
        <c:ser>
          <c:idx val="16"/>
          <c:order val="16"/>
          <c:tx>
            <c:strRef>
              <c:f>'Matricula por Grado'!$S$5</c:f>
              <c:strCache>
                <c:ptCount val="1"/>
                <c:pt idx="0">
                  <c:v>2024</c:v>
                </c:pt>
              </c:strCache>
            </c:strRef>
          </c:tx>
          <c:invertIfNegative val="0"/>
          <c:cat>
            <c:strRef>
              <c:f>'Matricula por Grado'!$B$23:$B$28</c:f>
              <c:strCache>
                <c:ptCount val="6"/>
                <c:pt idx="0">
                  <c:v>C1</c:v>
                </c:pt>
                <c:pt idx="1">
                  <c:v>C2</c:v>
                </c:pt>
                <c:pt idx="2">
                  <c:v>C3</c:v>
                </c:pt>
                <c:pt idx="3">
                  <c:v>C4</c:v>
                </c:pt>
                <c:pt idx="4">
                  <c:v>C5</c:v>
                </c:pt>
                <c:pt idx="5">
                  <c:v>C6</c:v>
                </c:pt>
              </c:strCache>
            </c:strRef>
          </c:cat>
          <c:val>
            <c:numRef>
              <c:f>'Matricula por Grado'!$S$23:$S$28</c:f>
              <c:numCache>
                <c:formatCode>#,##0</c:formatCode>
                <c:ptCount val="6"/>
                <c:pt idx="0">
                  <c:v>26</c:v>
                </c:pt>
                <c:pt idx="1">
                  <c:v>58</c:v>
                </c:pt>
                <c:pt idx="2">
                  <c:v>383</c:v>
                </c:pt>
                <c:pt idx="3">
                  <c:v>488</c:v>
                </c:pt>
                <c:pt idx="4">
                  <c:v>472</c:v>
                </c:pt>
              </c:numCache>
            </c:numRef>
          </c:val>
          <c:extLst>
            <c:ext xmlns:c16="http://schemas.microsoft.com/office/drawing/2014/chart" uri="{C3380CC4-5D6E-409C-BE32-E72D297353CC}">
              <c16:uniqueId val="{00000000-B6B5-4752-A4CC-B85DD7F9A2C0}"/>
            </c:ext>
          </c:extLst>
        </c:ser>
        <c:ser>
          <c:idx val="17"/>
          <c:order val="17"/>
          <c:tx>
            <c:strRef>
              <c:f>'Matricula por Grado'!$T$5</c:f>
              <c:strCache>
                <c:ptCount val="1"/>
                <c:pt idx="0">
                  <c:v>2025</c:v>
                </c:pt>
              </c:strCache>
            </c:strRef>
          </c:tx>
          <c:invertIfNegative val="0"/>
          <c:cat>
            <c:strRef>
              <c:f>'Matricula por Grado'!$B$23:$B$28</c:f>
              <c:strCache>
                <c:ptCount val="6"/>
                <c:pt idx="0">
                  <c:v>C1</c:v>
                </c:pt>
                <c:pt idx="1">
                  <c:v>C2</c:v>
                </c:pt>
                <c:pt idx="2">
                  <c:v>C3</c:v>
                </c:pt>
                <c:pt idx="3">
                  <c:v>C4</c:v>
                </c:pt>
                <c:pt idx="4">
                  <c:v>C5</c:v>
                </c:pt>
                <c:pt idx="5">
                  <c:v>C6</c:v>
                </c:pt>
              </c:strCache>
            </c:strRef>
          </c:cat>
          <c:val>
            <c:numRef>
              <c:f>'Matricula por Grado'!$T$23:$T$28</c:f>
              <c:numCache>
                <c:formatCode>#,##0</c:formatCode>
                <c:ptCount val="6"/>
                <c:pt idx="0">
                  <c:v>17</c:v>
                </c:pt>
                <c:pt idx="1">
                  <c:v>39</c:v>
                </c:pt>
                <c:pt idx="2">
                  <c:v>345</c:v>
                </c:pt>
                <c:pt idx="3">
                  <c:v>348</c:v>
                </c:pt>
                <c:pt idx="4">
                  <c:v>392</c:v>
                </c:pt>
              </c:numCache>
            </c:numRef>
          </c:val>
          <c:extLst>
            <c:ext xmlns:c16="http://schemas.microsoft.com/office/drawing/2014/chart" uri="{C3380CC4-5D6E-409C-BE32-E72D297353CC}">
              <c16:uniqueId val="{00000000-ABC5-408E-BE97-2AA926B8B4EC}"/>
            </c:ext>
          </c:extLst>
        </c:ser>
        <c:dLbls>
          <c:showLegendKey val="0"/>
          <c:showVal val="0"/>
          <c:showCatName val="0"/>
          <c:showSerName val="0"/>
          <c:showPercent val="0"/>
          <c:showBubbleSize val="0"/>
        </c:dLbls>
        <c:gapWidth val="150"/>
        <c:axId val="355174304"/>
        <c:axId val="355174696"/>
      </c:barChart>
      <c:catAx>
        <c:axId val="355174304"/>
        <c:scaling>
          <c:orientation val="minMax"/>
        </c:scaling>
        <c:delete val="0"/>
        <c:axPos val="b"/>
        <c:numFmt formatCode="General" sourceLinked="1"/>
        <c:majorTickMark val="out"/>
        <c:minorTickMark val="none"/>
        <c:tickLblPos val="nextTo"/>
        <c:crossAx val="355174696"/>
        <c:crosses val="autoZero"/>
        <c:auto val="1"/>
        <c:lblAlgn val="ctr"/>
        <c:lblOffset val="100"/>
        <c:noMultiLvlLbl val="0"/>
      </c:catAx>
      <c:valAx>
        <c:axId val="355174696"/>
        <c:scaling>
          <c:orientation val="minMax"/>
        </c:scaling>
        <c:delete val="0"/>
        <c:axPos val="l"/>
        <c:majorGridlines/>
        <c:numFmt formatCode="#,##0" sourceLinked="1"/>
        <c:majorTickMark val="out"/>
        <c:minorTickMark val="none"/>
        <c:tickLblPos val="nextTo"/>
        <c:crossAx val="355174304"/>
        <c:crosses val="autoZero"/>
        <c:crossBetween val="between"/>
      </c:valAx>
      <c:spPr>
        <a:solidFill>
          <a:schemeClr val="accent6">
            <a:lumMod val="20000"/>
            <a:lumOff val="80000"/>
          </a:schemeClr>
        </a:solidFill>
      </c:spPr>
    </c:plotArea>
    <c:legend>
      <c:legendPos val="t"/>
      <c:layout/>
      <c:overlay val="0"/>
    </c:legend>
    <c:plotVisOnly val="1"/>
    <c:dispBlanksAs val="gap"/>
    <c:showDLblsOverMax val="0"/>
  </c:chart>
  <c:spPr>
    <a:solidFill>
      <a:schemeClr val="lt1"/>
    </a:solidFill>
    <a:ln w="50800" cap="flat" cmpd="sng" algn="ctr">
      <a:solidFill>
        <a:schemeClr val="accent6"/>
      </a:solidFill>
      <a:prstDash val="solid"/>
    </a:ln>
    <a:effectLst/>
  </c:spPr>
  <c:txPr>
    <a:bodyPr/>
    <a:lstStyle/>
    <a:p>
      <a:pPr>
        <a:defRPr>
          <a:solidFill>
            <a:schemeClr val="dk1"/>
          </a:solidFill>
          <a:latin typeface="+mn-lt"/>
          <a:ea typeface="+mn-ea"/>
          <a:cs typeface="+mn-cs"/>
        </a:defRPr>
      </a:pPr>
      <a:endParaRPr lang="en-US"/>
    </a:p>
  </c:txPr>
  <c:printSettings>
    <c:headerFooter/>
    <c:pageMargins b="0.75000000000001033" l="0.70000000000000062" r="0.70000000000000062" t="0.75000000000001033"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'Matricula por Grado'!$K$5</c:f>
              <c:strCache>
                <c:ptCount val="1"/>
                <c:pt idx="0">
                  <c:v>2016</c:v>
                </c:pt>
              </c:strCache>
            </c:strRef>
          </c:tx>
          <c:spPr>
            <a:ln>
              <a:solidFill>
                <a:schemeClr val="accent6">
                  <a:lumMod val="75000"/>
                </a:schemeClr>
              </a:solidFill>
            </a:ln>
          </c:spPr>
          <c:marker>
            <c:spPr>
              <a:solidFill>
                <a:schemeClr val="accent6">
                  <a:lumMod val="75000"/>
                </a:schemeClr>
              </a:solidFill>
            </c:spPr>
          </c:marker>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Grado'!$K$8:$K$19</c:f>
              <c:numCache>
                <c:formatCode>#,##0</c:formatCode>
                <c:ptCount val="12"/>
                <c:pt idx="0">
                  <c:v>1960</c:v>
                </c:pt>
                <c:pt idx="1">
                  <c:v>2609</c:v>
                </c:pt>
                <c:pt idx="2">
                  <c:v>2422</c:v>
                </c:pt>
                <c:pt idx="3">
                  <c:v>2681</c:v>
                </c:pt>
                <c:pt idx="4">
                  <c:v>2611</c:v>
                </c:pt>
                <c:pt idx="5">
                  <c:v>2603</c:v>
                </c:pt>
                <c:pt idx="6">
                  <c:v>3213</c:v>
                </c:pt>
                <c:pt idx="7">
                  <c:v>2512</c:v>
                </c:pt>
                <c:pt idx="8">
                  <c:v>2191</c:v>
                </c:pt>
                <c:pt idx="9">
                  <c:v>1733</c:v>
                </c:pt>
                <c:pt idx="10">
                  <c:v>1628</c:v>
                </c:pt>
                <c:pt idx="11">
                  <c:v>1147</c:v>
                </c:pt>
              </c:numCache>
            </c:numRef>
          </c:val>
          <c:smooth val="0"/>
          <c:extLst>
            <c:ext xmlns:c16="http://schemas.microsoft.com/office/drawing/2014/chart" uri="{C3380CC4-5D6E-409C-BE32-E72D297353CC}">
              <c16:uniqueId val="{00000000-E095-466B-B44D-13CD4E134AA2}"/>
            </c:ext>
          </c:extLst>
        </c:ser>
        <c:ser>
          <c:idx val="1"/>
          <c:order val="1"/>
          <c:tx>
            <c:strRef>
              <c:f>'Matricula por Grado'!$L$5</c:f>
              <c:strCache>
                <c:ptCount val="1"/>
                <c:pt idx="0">
                  <c:v>2017</c:v>
                </c:pt>
              </c:strCache>
            </c:strRef>
          </c:tx>
          <c:spPr>
            <a:ln>
              <a:solidFill>
                <a:srgbClr val="FF0000"/>
              </a:solidFill>
            </a:ln>
          </c:spPr>
          <c:marker>
            <c:spPr>
              <a:solidFill>
                <a:srgbClr val="FF0000"/>
              </a:solidFill>
            </c:spPr>
          </c:marker>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Grado'!$L$8:$L$19</c:f>
              <c:numCache>
                <c:formatCode>#,##0</c:formatCode>
                <c:ptCount val="12"/>
                <c:pt idx="0">
                  <c:v>2034</c:v>
                </c:pt>
                <c:pt idx="1">
                  <c:v>2562</c:v>
                </c:pt>
                <c:pt idx="2">
                  <c:v>2388</c:v>
                </c:pt>
                <c:pt idx="3">
                  <c:v>2505</c:v>
                </c:pt>
                <c:pt idx="4">
                  <c:v>2603</c:v>
                </c:pt>
                <c:pt idx="5">
                  <c:v>2592</c:v>
                </c:pt>
                <c:pt idx="6">
                  <c:v>3177</c:v>
                </c:pt>
                <c:pt idx="7">
                  <c:v>2564</c:v>
                </c:pt>
                <c:pt idx="8">
                  <c:v>2139</c:v>
                </c:pt>
                <c:pt idx="9">
                  <c:v>1767</c:v>
                </c:pt>
                <c:pt idx="10">
                  <c:v>1583</c:v>
                </c:pt>
                <c:pt idx="11">
                  <c:v>1166</c:v>
                </c:pt>
              </c:numCache>
            </c:numRef>
          </c:val>
          <c:smooth val="0"/>
          <c:extLst>
            <c:ext xmlns:c16="http://schemas.microsoft.com/office/drawing/2014/chart" uri="{C3380CC4-5D6E-409C-BE32-E72D297353CC}">
              <c16:uniqueId val="{00000001-E095-466B-B44D-13CD4E134AA2}"/>
            </c:ext>
          </c:extLst>
        </c:ser>
        <c:ser>
          <c:idx val="2"/>
          <c:order val="2"/>
          <c:tx>
            <c:strRef>
              <c:f>'Matricula por Grado'!$M$5</c:f>
              <c:strCache>
                <c:ptCount val="1"/>
                <c:pt idx="0">
                  <c:v>2018</c:v>
                </c:pt>
              </c:strCache>
            </c:strRef>
          </c:tx>
          <c:spPr>
            <a:ln>
              <a:solidFill>
                <a:srgbClr val="0066FF"/>
              </a:solidFill>
            </a:ln>
          </c:spPr>
          <c:marker>
            <c:spPr>
              <a:solidFill>
                <a:srgbClr val="0066FF"/>
              </a:solidFill>
            </c:spPr>
          </c:marker>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Grado'!$M$8:$M$19</c:f>
              <c:numCache>
                <c:formatCode>#,##0</c:formatCode>
                <c:ptCount val="12"/>
                <c:pt idx="0">
                  <c:v>2075</c:v>
                </c:pt>
                <c:pt idx="1">
                  <c:v>2600</c:v>
                </c:pt>
                <c:pt idx="2">
                  <c:v>2322</c:v>
                </c:pt>
                <c:pt idx="3">
                  <c:v>2359</c:v>
                </c:pt>
                <c:pt idx="4">
                  <c:v>2443</c:v>
                </c:pt>
                <c:pt idx="5">
                  <c:v>2556</c:v>
                </c:pt>
                <c:pt idx="6">
                  <c:v>3164</c:v>
                </c:pt>
                <c:pt idx="7">
                  <c:v>2342</c:v>
                </c:pt>
                <c:pt idx="8">
                  <c:v>2123</c:v>
                </c:pt>
                <c:pt idx="9">
                  <c:v>1700</c:v>
                </c:pt>
                <c:pt idx="10">
                  <c:v>1565</c:v>
                </c:pt>
                <c:pt idx="11">
                  <c:v>1121</c:v>
                </c:pt>
              </c:numCache>
            </c:numRef>
          </c:val>
          <c:smooth val="0"/>
          <c:extLst>
            <c:ext xmlns:c16="http://schemas.microsoft.com/office/drawing/2014/chart" uri="{C3380CC4-5D6E-409C-BE32-E72D297353CC}">
              <c16:uniqueId val="{00000002-E095-466B-B44D-13CD4E134AA2}"/>
            </c:ext>
          </c:extLst>
        </c:ser>
        <c:ser>
          <c:idx val="3"/>
          <c:order val="3"/>
          <c:tx>
            <c:strRef>
              <c:f>'Matricula por Grado'!$N$5</c:f>
              <c:strCache>
                <c:ptCount val="1"/>
                <c:pt idx="0">
                  <c:v>2019</c:v>
                </c:pt>
              </c:strCache>
            </c:strRef>
          </c:tx>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Grado'!$N$8:$N$19</c:f>
              <c:numCache>
                <c:formatCode>#,##0</c:formatCode>
                <c:ptCount val="12"/>
                <c:pt idx="0">
                  <c:v>2134</c:v>
                </c:pt>
                <c:pt idx="1">
                  <c:v>2797</c:v>
                </c:pt>
                <c:pt idx="2">
                  <c:v>2397</c:v>
                </c:pt>
                <c:pt idx="3">
                  <c:v>2355</c:v>
                </c:pt>
                <c:pt idx="4">
                  <c:v>2348</c:v>
                </c:pt>
                <c:pt idx="5">
                  <c:v>2421</c:v>
                </c:pt>
                <c:pt idx="6">
                  <c:v>3228</c:v>
                </c:pt>
                <c:pt idx="7">
                  <c:v>2451</c:v>
                </c:pt>
                <c:pt idx="8">
                  <c:v>2175</c:v>
                </c:pt>
                <c:pt idx="9">
                  <c:v>1859</c:v>
                </c:pt>
                <c:pt idx="10">
                  <c:v>1477</c:v>
                </c:pt>
                <c:pt idx="11">
                  <c:v>1164</c:v>
                </c:pt>
              </c:numCache>
            </c:numRef>
          </c:val>
          <c:smooth val="0"/>
          <c:extLst>
            <c:ext xmlns:c16="http://schemas.microsoft.com/office/drawing/2014/chart" uri="{C3380CC4-5D6E-409C-BE32-E72D297353CC}">
              <c16:uniqueId val="{00000003-E095-466B-B44D-13CD4E134AA2}"/>
            </c:ext>
          </c:extLst>
        </c:ser>
        <c:ser>
          <c:idx val="4"/>
          <c:order val="4"/>
          <c:tx>
            <c:strRef>
              <c:f>'Matricula por Grado'!$O$5</c:f>
              <c:strCache>
                <c:ptCount val="1"/>
                <c:pt idx="0">
                  <c:v>2020</c:v>
                </c:pt>
              </c:strCache>
            </c:strRef>
          </c:tx>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Grado'!$O$8:$O$19</c:f>
              <c:numCache>
                <c:formatCode>#,##0</c:formatCode>
                <c:ptCount val="12"/>
                <c:pt idx="0">
                  <c:v>2026</c:v>
                </c:pt>
                <c:pt idx="1">
                  <c:v>2782</c:v>
                </c:pt>
                <c:pt idx="2">
                  <c:v>2479</c:v>
                </c:pt>
                <c:pt idx="3">
                  <c:v>2393</c:v>
                </c:pt>
                <c:pt idx="4">
                  <c:v>2434</c:v>
                </c:pt>
                <c:pt idx="5">
                  <c:v>2286</c:v>
                </c:pt>
                <c:pt idx="6">
                  <c:v>3163</c:v>
                </c:pt>
                <c:pt idx="7">
                  <c:v>2440</c:v>
                </c:pt>
                <c:pt idx="8">
                  <c:v>2100</c:v>
                </c:pt>
                <c:pt idx="9">
                  <c:v>1784</c:v>
                </c:pt>
                <c:pt idx="10">
                  <c:v>1575</c:v>
                </c:pt>
                <c:pt idx="11">
                  <c:v>1135</c:v>
                </c:pt>
              </c:numCache>
            </c:numRef>
          </c:val>
          <c:smooth val="0"/>
          <c:extLst>
            <c:ext xmlns:c16="http://schemas.microsoft.com/office/drawing/2014/chart" uri="{C3380CC4-5D6E-409C-BE32-E72D297353CC}">
              <c16:uniqueId val="{00000004-E095-466B-B44D-13CD4E134AA2}"/>
            </c:ext>
          </c:extLst>
        </c:ser>
        <c:ser>
          <c:idx val="5"/>
          <c:order val="5"/>
          <c:tx>
            <c:strRef>
              <c:f>'Matricula por Grado'!$P$5</c:f>
              <c:strCache>
                <c:ptCount val="1"/>
                <c:pt idx="0">
                  <c:v>2021</c:v>
                </c:pt>
              </c:strCache>
            </c:strRef>
          </c:tx>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Grado'!$P$8:$P$19</c:f>
              <c:numCache>
                <c:formatCode>#,##0</c:formatCode>
                <c:ptCount val="12"/>
                <c:pt idx="0">
                  <c:v>1895</c:v>
                </c:pt>
                <c:pt idx="1">
                  <c:v>2590</c:v>
                </c:pt>
                <c:pt idx="2">
                  <c:v>2552</c:v>
                </c:pt>
                <c:pt idx="3">
                  <c:v>2551</c:v>
                </c:pt>
                <c:pt idx="4">
                  <c:v>2446</c:v>
                </c:pt>
                <c:pt idx="5">
                  <c:v>2460</c:v>
                </c:pt>
                <c:pt idx="6">
                  <c:v>2750</c:v>
                </c:pt>
                <c:pt idx="7">
                  <c:v>2626</c:v>
                </c:pt>
                <c:pt idx="8">
                  <c:v>2220</c:v>
                </c:pt>
                <c:pt idx="9">
                  <c:v>1810</c:v>
                </c:pt>
                <c:pt idx="10">
                  <c:v>1606</c:v>
                </c:pt>
                <c:pt idx="11">
                  <c:v>1261</c:v>
                </c:pt>
              </c:numCache>
            </c:numRef>
          </c:val>
          <c:smooth val="0"/>
          <c:extLst>
            <c:ext xmlns:c16="http://schemas.microsoft.com/office/drawing/2014/chart" uri="{C3380CC4-5D6E-409C-BE32-E72D297353CC}">
              <c16:uniqueId val="{00000000-34DA-495D-BCE7-16A763CD6309}"/>
            </c:ext>
          </c:extLst>
        </c:ser>
        <c:ser>
          <c:idx val="6"/>
          <c:order val="6"/>
          <c:tx>
            <c:strRef>
              <c:f>'Matricula por Grado'!$Q$5</c:f>
              <c:strCache>
                <c:ptCount val="1"/>
                <c:pt idx="0">
                  <c:v>2022</c:v>
                </c:pt>
              </c:strCache>
            </c:strRef>
          </c:tx>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Grado'!$Q$8:$Q$19</c:f>
              <c:numCache>
                <c:formatCode>#,##0</c:formatCode>
                <c:ptCount val="12"/>
                <c:pt idx="0">
                  <c:v>2216</c:v>
                </c:pt>
                <c:pt idx="1">
                  <c:v>2629</c:v>
                </c:pt>
                <c:pt idx="2">
                  <c:v>2375</c:v>
                </c:pt>
                <c:pt idx="3">
                  <c:v>2296</c:v>
                </c:pt>
                <c:pt idx="4">
                  <c:v>2456</c:v>
                </c:pt>
                <c:pt idx="5">
                  <c:v>2363</c:v>
                </c:pt>
                <c:pt idx="6">
                  <c:v>2797</c:v>
                </c:pt>
                <c:pt idx="7">
                  <c:v>2280</c:v>
                </c:pt>
                <c:pt idx="8">
                  <c:v>2189</c:v>
                </c:pt>
                <c:pt idx="9">
                  <c:v>1737</c:v>
                </c:pt>
                <c:pt idx="10">
                  <c:v>1577</c:v>
                </c:pt>
                <c:pt idx="11">
                  <c:v>1166</c:v>
                </c:pt>
              </c:numCache>
            </c:numRef>
          </c:val>
          <c:smooth val="0"/>
          <c:extLst>
            <c:ext xmlns:c16="http://schemas.microsoft.com/office/drawing/2014/chart" uri="{C3380CC4-5D6E-409C-BE32-E72D297353CC}">
              <c16:uniqueId val="{00000000-88B1-40C1-A96B-D8E5A9D135C5}"/>
            </c:ext>
          </c:extLst>
        </c:ser>
        <c:ser>
          <c:idx val="7"/>
          <c:order val="7"/>
          <c:tx>
            <c:strRef>
              <c:f>'Matricula por Grado'!$R$5</c:f>
              <c:strCache>
                <c:ptCount val="1"/>
                <c:pt idx="0">
                  <c:v>2023</c:v>
                </c:pt>
              </c:strCache>
            </c:strRef>
          </c:tx>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Grado'!$R$8:$R$19</c:f>
              <c:numCache>
                <c:formatCode>#,##0</c:formatCode>
                <c:ptCount val="12"/>
                <c:pt idx="0">
                  <c:v>2306</c:v>
                </c:pt>
                <c:pt idx="1">
                  <c:v>2797</c:v>
                </c:pt>
                <c:pt idx="2">
                  <c:v>2450</c:v>
                </c:pt>
                <c:pt idx="3">
                  <c:v>2382</c:v>
                </c:pt>
                <c:pt idx="4">
                  <c:v>2359</c:v>
                </c:pt>
                <c:pt idx="5">
                  <c:v>2435</c:v>
                </c:pt>
                <c:pt idx="6">
                  <c:v>2743</c:v>
                </c:pt>
                <c:pt idx="7">
                  <c:v>2346</c:v>
                </c:pt>
                <c:pt idx="8">
                  <c:v>1970</c:v>
                </c:pt>
                <c:pt idx="9">
                  <c:v>1851</c:v>
                </c:pt>
                <c:pt idx="10">
                  <c:v>1478</c:v>
                </c:pt>
                <c:pt idx="11">
                  <c:v>1151</c:v>
                </c:pt>
              </c:numCache>
            </c:numRef>
          </c:val>
          <c:smooth val="0"/>
          <c:extLst>
            <c:ext xmlns:c16="http://schemas.microsoft.com/office/drawing/2014/chart" uri="{C3380CC4-5D6E-409C-BE32-E72D297353CC}">
              <c16:uniqueId val="{00000000-70F4-4242-AA76-ABA52E1406A1}"/>
            </c:ext>
          </c:extLst>
        </c:ser>
        <c:ser>
          <c:idx val="8"/>
          <c:order val="8"/>
          <c:tx>
            <c:strRef>
              <c:f>'Matricula por Grado'!$S$5</c:f>
              <c:strCache>
                <c:ptCount val="1"/>
                <c:pt idx="0">
                  <c:v>2024</c:v>
                </c:pt>
              </c:strCache>
            </c:strRef>
          </c:tx>
          <c:cat>
            <c:strRef>
              <c:f>'Matricula por Grado'!$B$8:$B$19</c:f>
              <c:strCache>
                <c:ptCount val="12"/>
                <c:pt idx="0">
                  <c:v>0°</c:v>
                </c:pt>
                <c:pt idx="1">
                  <c:v>1º</c:v>
                </c:pt>
                <c:pt idx="2">
                  <c:v>2º</c:v>
                </c:pt>
                <c:pt idx="3">
                  <c:v>3º</c:v>
                </c:pt>
                <c:pt idx="4">
                  <c:v>4º</c:v>
                </c:pt>
                <c:pt idx="5">
                  <c:v>5º</c:v>
                </c:pt>
                <c:pt idx="6">
                  <c:v>6º</c:v>
                </c:pt>
                <c:pt idx="7">
                  <c:v>7º</c:v>
                </c:pt>
                <c:pt idx="8">
                  <c:v>8º</c:v>
                </c:pt>
                <c:pt idx="9">
                  <c:v>9º</c:v>
                </c:pt>
                <c:pt idx="10">
                  <c:v>10º</c:v>
                </c:pt>
                <c:pt idx="11">
                  <c:v>11º</c:v>
                </c:pt>
              </c:strCache>
            </c:strRef>
          </c:cat>
          <c:val>
            <c:numRef>
              <c:f>'Matricula por Grado'!$S$8:$S$19</c:f>
              <c:numCache>
                <c:formatCode>#,##0</c:formatCode>
                <c:ptCount val="12"/>
                <c:pt idx="0">
                  <c:v>2113</c:v>
                </c:pt>
                <c:pt idx="1">
                  <c:v>2763</c:v>
                </c:pt>
                <c:pt idx="2">
                  <c:v>2531</c:v>
                </c:pt>
                <c:pt idx="3">
                  <c:v>2403</c:v>
                </c:pt>
                <c:pt idx="4">
                  <c:v>2439</c:v>
                </c:pt>
                <c:pt idx="5">
                  <c:v>2334</c:v>
                </c:pt>
                <c:pt idx="6">
                  <c:v>2903</c:v>
                </c:pt>
                <c:pt idx="7">
                  <c:v>2246</c:v>
                </c:pt>
                <c:pt idx="8">
                  <c:v>1966</c:v>
                </c:pt>
                <c:pt idx="9">
                  <c:v>1668</c:v>
                </c:pt>
                <c:pt idx="10">
                  <c:v>1517</c:v>
                </c:pt>
                <c:pt idx="11">
                  <c:v>1140</c:v>
                </c:pt>
              </c:numCache>
            </c:numRef>
          </c:val>
          <c:smooth val="0"/>
          <c:extLst>
            <c:ext xmlns:c16="http://schemas.microsoft.com/office/drawing/2014/chart" uri="{C3380CC4-5D6E-409C-BE32-E72D297353CC}">
              <c16:uniqueId val="{00000000-86A2-450C-A44F-E24A28E14990}"/>
            </c:ext>
          </c:extLst>
        </c:ser>
        <c:dLbls>
          <c:showLegendKey val="0"/>
          <c:showVal val="0"/>
          <c:showCatName val="0"/>
          <c:showSerName val="0"/>
          <c:showPercent val="0"/>
          <c:showBubbleSize val="0"/>
        </c:dLbls>
        <c:marker val="1"/>
        <c:smooth val="0"/>
        <c:axId val="356441056"/>
        <c:axId val="356438312"/>
      </c:lineChart>
      <c:catAx>
        <c:axId val="356441056"/>
        <c:scaling>
          <c:orientation val="minMax"/>
        </c:scaling>
        <c:delete val="0"/>
        <c:axPos val="b"/>
        <c:numFmt formatCode="General" sourceLinked="0"/>
        <c:majorTickMark val="out"/>
        <c:minorTickMark val="none"/>
        <c:tickLblPos val="nextTo"/>
        <c:crossAx val="356438312"/>
        <c:crosses val="autoZero"/>
        <c:auto val="1"/>
        <c:lblAlgn val="ctr"/>
        <c:lblOffset val="100"/>
        <c:noMultiLvlLbl val="0"/>
      </c:catAx>
      <c:valAx>
        <c:axId val="356438312"/>
        <c:scaling>
          <c:orientation val="minMax"/>
        </c:scaling>
        <c:delete val="0"/>
        <c:axPos val="l"/>
        <c:majorGridlines/>
        <c:numFmt formatCode="#,##0" sourceLinked="1"/>
        <c:majorTickMark val="out"/>
        <c:minorTickMark val="none"/>
        <c:tickLblPos val="nextTo"/>
        <c:crossAx val="356441056"/>
        <c:crosses val="autoZero"/>
        <c:crossBetween val="between"/>
      </c:valAx>
    </c:plotArea>
    <c:legend>
      <c:legendPos val="r"/>
      <c:layout/>
      <c:overlay val="0"/>
    </c:legend>
    <c:plotVisOnly val="1"/>
    <c:dispBlanksAs val="gap"/>
    <c:showDLblsOverMax val="0"/>
  </c:chart>
  <c:printSettings>
    <c:headerFooter/>
    <c:pageMargins b="0.75000000000000033" l="0.70000000000000029" r="0.70000000000000029" t="0.75000000000000033" header="0.30000000000000016" footer="0.30000000000000016"/>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'Matricula por Grado y Sector'!$B$7</c:f>
              <c:strCache>
                <c:ptCount val="1"/>
                <c:pt idx="0">
                  <c:v>-2°</c:v>
                </c:pt>
              </c:strCache>
            </c:strRef>
          </c:tx>
          <c:invertIfNegative val="0"/>
          <c:cat>
            <c:multiLvlStrRef>
              <c:f>'Matricula por Grado y Sector'!$C$5:$AL$6</c:f>
              <c:multiLvlStrCache>
                <c:ptCount val="36"/>
                <c:lvl>
                  <c:pt idx="0">
                    <c:v>Oficial</c:v>
                  </c:pt>
                  <c:pt idx="1">
                    <c:v>No Oficial</c:v>
                  </c:pt>
                  <c:pt idx="2">
                    <c:v>Oficial</c:v>
                  </c:pt>
                  <c:pt idx="3">
                    <c:v>No Oficial</c:v>
                  </c:pt>
                  <c:pt idx="4">
                    <c:v>Oficial </c:v>
                  </c:pt>
                  <c:pt idx="5">
                    <c:v>No Oficial</c:v>
                  </c:pt>
                  <c:pt idx="6">
                    <c:v>Oficial</c:v>
                  </c:pt>
                  <c:pt idx="7">
                    <c:v>No Oficial</c:v>
                  </c:pt>
                  <c:pt idx="8">
                    <c:v>Oficial</c:v>
                  </c:pt>
                  <c:pt idx="9">
                    <c:v>No Oficial</c:v>
                  </c:pt>
                  <c:pt idx="10">
                    <c:v>Oficial</c:v>
                  </c:pt>
                  <c:pt idx="11">
                    <c:v>No Oficial</c:v>
                  </c:pt>
                  <c:pt idx="12">
                    <c:v>Oficial</c:v>
                  </c:pt>
                  <c:pt idx="13">
                    <c:v>No Oficial</c:v>
                  </c:pt>
                  <c:pt idx="14">
                    <c:v>Oficial</c:v>
                  </c:pt>
                  <c:pt idx="15">
                    <c:v>No Oficial</c:v>
                  </c:pt>
                  <c:pt idx="16">
                    <c:v>Oficial</c:v>
                  </c:pt>
                  <c:pt idx="17">
                    <c:v>No Oficial</c:v>
                  </c:pt>
                  <c:pt idx="18">
                    <c:v>Oficial</c:v>
                  </c:pt>
                  <c:pt idx="19">
                    <c:v>No Oficial</c:v>
                  </c:pt>
                  <c:pt idx="20">
                    <c:v>Oficial</c:v>
                  </c:pt>
                  <c:pt idx="21">
                    <c:v>No Oficial</c:v>
                  </c:pt>
                  <c:pt idx="22">
                    <c:v>Oficial</c:v>
                  </c:pt>
                  <c:pt idx="23">
                    <c:v>No Oficial</c:v>
                  </c:pt>
                  <c:pt idx="24">
                    <c:v>Oficial</c:v>
                  </c:pt>
                  <c:pt idx="25">
                    <c:v>No Oficial</c:v>
                  </c:pt>
                  <c:pt idx="26">
                    <c:v>Oficial</c:v>
                  </c:pt>
                  <c:pt idx="27">
                    <c:v>No Oficial</c:v>
                  </c:pt>
                  <c:pt idx="28">
                    <c:v>Oficial</c:v>
                  </c:pt>
                  <c:pt idx="29">
                    <c:v>No Oficial</c:v>
                  </c:pt>
                  <c:pt idx="30">
                    <c:v>Oficial</c:v>
                  </c:pt>
                  <c:pt idx="31">
                    <c:v>No Oficial</c:v>
                  </c:pt>
                  <c:pt idx="32">
                    <c:v>Oficial</c:v>
                  </c:pt>
                  <c:pt idx="33">
                    <c:v>No Oficial</c:v>
                  </c:pt>
                  <c:pt idx="34">
                    <c:v>Oficial</c:v>
                  </c:pt>
                  <c:pt idx="35">
                    <c:v>No Oficial</c:v>
                  </c:pt>
                </c:lvl>
                <c:lvl>
                  <c:pt idx="0">
                    <c:v>2008</c:v>
                  </c:pt>
                  <c:pt idx="2">
                    <c:v>2009</c:v>
                  </c:pt>
                  <c:pt idx="4">
                    <c:v>2010</c:v>
                  </c:pt>
                  <c:pt idx="6">
                    <c:v>2011</c:v>
                  </c:pt>
                  <c:pt idx="8">
                    <c:v>2012</c:v>
                  </c:pt>
                  <c:pt idx="10">
                    <c:v>2013</c:v>
                  </c:pt>
                  <c:pt idx="12">
                    <c:v>2014</c:v>
                  </c:pt>
                  <c:pt idx="14">
                    <c:v>2015</c:v>
                  </c:pt>
                  <c:pt idx="16">
                    <c:v>2016</c:v>
                  </c:pt>
                  <c:pt idx="18">
                    <c:v>2017</c:v>
                  </c:pt>
                  <c:pt idx="20">
                    <c:v>2018</c:v>
                  </c:pt>
                  <c:pt idx="22">
                    <c:v>2019</c:v>
                  </c:pt>
                  <c:pt idx="24">
                    <c:v>2020</c:v>
                  </c:pt>
                  <c:pt idx="26">
                    <c:v>2021</c:v>
                  </c:pt>
                  <c:pt idx="28">
                    <c:v>2022</c:v>
                  </c:pt>
                  <c:pt idx="30">
                    <c:v>2023</c:v>
                  </c:pt>
                  <c:pt idx="32">
                    <c:v>2024</c:v>
                  </c:pt>
                  <c:pt idx="34">
                    <c:v>2025</c:v>
                  </c:pt>
                </c:lvl>
              </c:multiLvlStrCache>
            </c:multiLvlStrRef>
          </c:cat>
          <c:val>
            <c:numRef>
              <c:f>'Matricula por Grado y Sector'!$C$7:$AL$7</c:f>
              <c:numCache>
                <c:formatCode>#,##0</c:formatCode>
                <c:ptCount val="36"/>
                <c:pt idx="1">
                  <c:v>159</c:v>
                </c:pt>
                <c:pt idx="3">
                  <c:v>101</c:v>
                </c:pt>
                <c:pt idx="5">
                  <c:v>120</c:v>
                </c:pt>
                <c:pt idx="7">
                  <c:v>115</c:v>
                </c:pt>
                <c:pt idx="9">
                  <c:v>120</c:v>
                </c:pt>
                <c:pt idx="11">
                  <c:v>137</c:v>
                </c:pt>
                <c:pt idx="13">
                  <c:v>132</c:v>
                </c:pt>
                <c:pt idx="15">
                  <c:v>141</c:v>
                </c:pt>
                <c:pt idx="17">
                  <c:v>170</c:v>
                </c:pt>
                <c:pt idx="19">
                  <c:v>190</c:v>
                </c:pt>
                <c:pt idx="21">
                  <c:v>170</c:v>
                </c:pt>
                <c:pt idx="23">
                  <c:v>215</c:v>
                </c:pt>
                <c:pt idx="25">
                  <c:v>91</c:v>
                </c:pt>
                <c:pt idx="27">
                  <c:v>68</c:v>
                </c:pt>
                <c:pt idx="29">
                  <c:v>168</c:v>
                </c:pt>
                <c:pt idx="31">
                  <c:v>147</c:v>
                </c:pt>
                <c:pt idx="33">
                  <c:v>103</c:v>
                </c:pt>
                <c:pt idx="34" formatCode="General">
                  <c:v>17</c:v>
                </c:pt>
                <c:pt idx="35">
                  <c:v>61</c:v>
                </c:pt>
              </c:numCache>
            </c:numRef>
          </c:val>
          <c:extLst>
            <c:ext xmlns:c16="http://schemas.microsoft.com/office/drawing/2014/chart" uri="{C3380CC4-5D6E-409C-BE32-E72D297353CC}">
              <c16:uniqueId val="{00000000-CF16-45D1-9CFD-6555761D8AD4}"/>
            </c:ext>
          </c:extLst>
        </c:ser>
        <c:ser>
          <c:idx val="1"/>
          <c:order val="1"/>
          <c:tx>
            <c:strRef>
              <c:f>'Matricula por Grado y Sector'!$B$8</c:f>
              <c:strCache>
                <c:ptCount val="1"/>
                <c:pt idx="0">
                  <c:v>-1°</c:v>
                </c:pt>
              </c:strCache>
            </c:strRef>
          </c:tx>
          <c:invertIfNegative val="0"/>
          <c:cat>
            <c:multiLvlStrRef>
              <c:f>'Matricula por Grado y Sector'!$C$5:$AL$6</c:f>
              <c:multiLvlStrCache>
                <c:ptCount val="36"/>
                <c:lvl>
                  <c:pt idx="0">
                    <c:v>Oficial</c:v>
                  </c:pt>
                  <c:pt idx="1">
                    <c:v>No Oficial</c:v>
                  </c:pt>
                  <c:pt idx="2">
                    <c:v>Oficial</c:v>
                  </c:pt>
                  <c:pt idx="3">
                    <c:v>No Oficial</c:v>
                  </c:pt>
                  <c:pt idx="4">
                    <c:v>Oficial </c:v>
                  </c:pt>
                  <c:pt idx="5">
                    <c:v>No Oficial</c:v>
                  </c:pt>
                  <c:pt idx="6">
                    <c:v>Oficial</c:v>
                  </c:pt>
                  <c:pt idx="7">
                    <c:v>No Oficial</c:v>
                  </c:pt>
                  <c:pt idx="8">
                    <c:v>Oficial</c:v>
                  </c:pt>
                  <c:pt idx="9">
                    <c:v>No Oficial</c:v>
                  </c:pt>
                  <c:pt idx="10">
                    <c:v>Oficial</c:v>
                  </c:pt>
                  <c:pt idx="11">
                    <c:v>No Oficial</c:v>
                  </c:pt>
                  <c:pt idx="12">
                    <c:v>Oficial</c:v>
                  </c:pt>
                  <c:pt idx="13">
                    <c:v>No Oficial</c:v>
                  </c:pt>
                  <c:pt idx="14">
                    <c:v>Oficial</c:v>
                  </c:pt>
                  <c:pt idx="15">
                    <c:v>No Oficial</c:v>
                  </c:pt>
                  <c:pt idx="16">
                    <c:v>Oficial</c:v>
                  </c:pt>
                  <c:pt idx="17">
                    <c:v>No Oficial</c:v>
                  </c:pt>
                  <c:pt idx="18">
                    <c:v>Oficial</c:v>
                  </c:pt>
                  <c:pt idx="19">
                    <c:v>No Oficial</c:v>
                  </c:pt>
                  <c:pt idx="20">
                    <c:v>Oficial</c:v>
                  </c:pt>
                  <c:pt idx="21">
                    <c:v>No Oficial</c:v>
                  </c:pt>
                  <c:pt idx="22">
                    <c:v>Oficial</c:v>
                  </c:pt>
                  <c:pt idx="23">
                    <c:v>No Oficial</c:v>
                  </c:pt>
                  <c:pt idx="24">
                    <c:v>Oficial</c:v>
                  </c:pt>
                  <c:pt idx="25">
                    <c:v>No Oficial</c:v>
                  </c:pt>
                  <c:pt idx="26">
                    <c:v>Oficial</c:v>
                  </c:pt>
                  <c:pt idx="27">
                    <c:v>No Oficial</c:v>
                  </c:pt>
                  <c:pt idx="28">
                    <c:v>Oficial</c:v>
                  </c:pt>
                  <c:pt idx="29">
                    <c:v>No Oficial</c:v>
                  </c:pt>
                  <c:pt idx="30">
                    <c:v>Oficial</c:v>
                  </c:pt>
                  <c:pt idx="31">
                    <c:v>No Oficial</c:v>
                  </c:pt>
                  <c:pt idx="32">
                    <c:v>Oficial</c:v>
                  </c:pt>
                  <c:pt idx="33">
                    <c:v>No Oficial</c:v>
                  </c:pt>
                  <c:pt idx="34">
                    <c:v>Oficial</c:v>
                  </c:pt>
                  <c:pt idx="35">
                    <c:v>No Oficial</c:v>
                  </c:pt>
                </c:lvl>
                <c:lvl>
                  <c:pt idx="0">
                    <c:v>2008</c:v>
                  </c:pt>
                  <c:pt idx="2">
                    <c:v>2009</c:v>
                  </c:pt>
                  <c:pt idx="4">
                    <c:v>2010</c:v>
                  </c:pt>
                  <c:pt idx="6">
                    <c:v>2011</c:v>
                  </c:pt>
                  <c:pt idx="8">
                    <c:v>2012</c:v>
                  </c:pt>
                  <c:pt idx="10">
                    <c:v>2013</c:v>
                  </c:pt>
                  <c:pt idx="12">
                    <c:v>2014</c:v>
                  </c:pt>
                  <c:pt idx="14">
                    <c:v>2015</c:v>
                  </c:pt>
                  <c:pt idx="16">
                    <c:v>2016</c:v>
                  </c:pt>
                  <c:pt idx="18">
                    <c:v>2017</c:v>
                  </c:pt>
                  <c:pt idx="20">
                    <c:v>2018</c:v>
                  </c:pt>
                  <c:pt idx="22">
                    <c:v>2019</c:v>
                  </c:pt>
                  <c:pt idx="24">
                    <c:v>2020</c:v>
                  </c:pt>
                  <c:pt idx="26">
                    <c:v>2021</c:v>
                  </c:pt>
                  <c:pt idx="28">
                    <c:v>2022</c:v>
                  </c:pt>
                  <c:pt idx="30">
                    <c:v>2023</c:v>
                  </c:pt>
                  <c:pt idx="32">
                    <c:v>2024</c:v>
                  </c:pt>
                  <c:pt idx="34">
                    <c:v>2025</c:v>
                  </c:pt>
                </c:lvl>
              </c:multiLvlStrCache>
            </c:multiLvlStrRef>
          </c:cat>
          <c:val>
            <c:numRef>
              <c:f>'Matricula por Grado y Sector'!$C$8:$AL$8</c:f>
              <c:numCache>
                <c:formatCode>#,##0</c:formatCode>
                <c:ptCount val="36"/>
                <c:pt idx="1">
                  <c:v>187</c:v>
                </c:pt>
                <c:pt idx="3">
                  <c:v>184</c:v>
                </c:pt>
                <c:pt idx="5">
                  <c:v>152</c:v>
                </c:pt>
                <c:pt idx="7">
                  <c:v>192</c:v>
                </c:pt>
                <c:pt idx="9">
                  <c:v>195</c:v>
                </c:pt>
                <c:pt idx="11">
                  <c:v>223</c:v>
                </c:pt>
                <c:pt idx="13">
                  <c:v>255</c:v>
                </c:pt>
                <c:pt idx="15">
                  <c:v>258</c:v>
                </c:pt>
                <c:pt idx="17">
                  <c:v>271</c:v>
                </c:pt>
                <c:pt idx="19">
                  <c:v>370</c:v>
                </c:pt>
                <c:pt idx="21">
                  <c:v>315</c:v>
                </c:pt>
                <c:pt idx="23">
                  <c:v>328</c:v>
                </c:pt>
                <c:pt idx="25">
                  <c:v>289</c:v>
                </c:pt>
                <c:pt idx="27">
                  <c:v>175</c:v>
                </c:pt>
                <c:pt idx="29">
                  <c:v>233</c:v>
                </c:pt>
                <c:pt idx="31">
                  <c:v>305</c:v>
                </c:pt>
                <c:pt idx="33">
                  <c:v>229</c:v>
                </c:pt>
                <c:pt idx="34" formatCode="General">
                  <c:v>83</c:v>
                </c:pt>
                <c:pt idx="35">
                  <c:v>220</c:v>
                </c:pt>
              </c:numCache>
            </c:numRef>
          </c:val>
          <c:extLst>
            <c:ext xmlns:c16="http://schemas.microsoft.com/office/drawing/2014/chart" uri="{C3380CC4-5D6E-409C-BE32-E72D297353CC}">
              <c16:uniqueId val="{00000001-CF16-45D1-9CFD-6555761D8AD4}"/>
            </c:ext>
          </c:extLst>
        </c:ser>
        <c:ser>
          <c:idx val="2"/>
          <c:order val="2"/>
          <c:tx>
            <c:strRef>
              <c:f>'Matricula por Grado y Sector'!$B$9</c:f>
              <c:strCache>
                <c:ptCount val="1"/>
                <c:pt idx="0">
                  <c:v>0°</c:v>
                </c:pt>
              </c:strCache>
            </c:strRef>
          </c:tx>
          <c:invertIfNegative val="0"/>
          <c:cat>
            <c:multiLvlStrRef>
              <c:f>'Matricula por Grado y Sector'!$C$5:$AL$6</c:f>
              <c:multiLvlStrCache>
                <c:ptCount val="36"/>
                <c:lvl>
                  <c:pt idx="0">
                    <c:v>Oficial</c:v>
                  </c:pt>
                  <c:pt idx="1">
                    <c:v>No Oficial</c:v>
                  </c:pt>
                  <c:pt idx="2">
                    <c:v>Oficial</c:v>
                  </c:pt>
                  <c:pt idx="3">
                    <c:v>No Oficial</c:v>
                  </c:pt>
                  <c:pt idx="4">
                    <c:v>Oficial </c:v>
                  </c:pt>
                  <c:pt idx="5">
                    <c:v>No Oficial</c:v>
                  </c:pt>
                  <c:pt idx="6">
                    <c:v>Oficial</c:v>
                  </c:pt>
                  <c:pt idx="7">
                    <c:v>No Oficial</c:v>
                  </c:pt>
                  <c:pt idx="8">
                    <c:v>Oficial</c:v>
                  </c:pt>
                  <c:pt idx="9">
                    <c:v>No Oficial</c:v>
                  </c:pt>
                  <c:pt idx="10">
                    <c:v>Oficial</c:v>
                  </c:pt>
                  <c:pt idx="11">
                    <c:v>No Oficial</c:v>
                  </c:pt>
                  <c:pt idx="12">
                    <c:v>Oficial</c:v>
                  </c:pt>
                  <c:pt idx="13">
                    <c:v>No Oficial</c:v>
                  </c:pt>
                  <c:pt idx="14">
                    <c:v>Oficial</c:v>
                  </c:pt>
                  <c:pt idx="15">
                    <c:v>No Oficial</c:v>
                  </c:pt>
                  <c:pt idx="16">
                    <c:v>Oficial</c:v>
                  </c:pt>
                  <c:pt idx="17">
                    <c:v>No Oficial</c:v>
                  </c:pt>
                  <c:pt idx="18">
                    <c:v>Oficial</c:v>
                  </c:pt>
                  <c:pt idx="19">
                    <c:v>No Oficial</c:v>
                  </c:pt>
                  <c:pt idx="20">
                    <c:v>Oficial</c:v>
                  </c:pt>
                  <c:pt idx="21">
                    <c:v>No Oficial</c:v>
                  </c:pt>
                  <c:pt idx="22">
                    <c:v>Oficial</c:v>
                  </c:pt>
                  <c:pt idx="23">
                    <c:v>No Oficial</c:v>
                  </c:pt>
                  <c:pt idx="24">
                    <c:v>Oficial</c:v>
                  </c:pt>
                  <c:pt idx="25">
                    <c:v>No Oficial</c:v>
                  </c:pt>
                  <c:pt idx="26">
                    <c:v>Oficial</c:v>
                  </c:pt>
                  <c:pt idx="27">
                    <c:v>No Oficial</c:v>
                  </c:pt>
                  <c:pt idx="28">
                    <c:v>Oficial</c:v>
                  </c:pt>
                  <c:pt idx="29">
                    <c:v>No Oficial</c:v>
                  </c:pt>
                  <c:pt idx="30">
                    <c:v>Oficial</c:v>
                  </c:pt>
                  <c:pt idx="31">
                    <c:v>No Oficial</c:v>
                  </c:pt>
                  <c:pt idx="32">
                    <c:v>Oficial</c:v>
                  </c:pt>
                  <c:pt idx="33">
                    <c:v>No Oficial</c:v>
                  </c:pt>
                  <c:pt idx="34">
                    <c:v>Oficial</c:v>
                  </c:pt>
                  <c:pt idx="35">
                    <c:v>No Oficial</c:v>
                  </c:pt>
                </c:lvl>
                <c:lvl>
                  <c:pt idx="0">
                    <c:v>2008</c:v>
                  </c:pt>
                  <c:pt idx="2">
                    <c:v>2009</c:v>
                  </c:pt>
                  <c:pt idx="4">
                    <c:v>2010</c:v>
                  </c:pt>
                  <c:pt idx="6">
                    <c:v>2011</c:v>
                  </c:pt>
                  <c:pt idx="8">
                    <c:v>2012</c:v>
                  </c:pt>
                  <c:pt idx="10">
                    <c:v>2013</c:v>
                  </c:pt>
                  <c:pt idx="12">
                    <c:v>2014</c:v>
                  </c:pt>
                  <c:pt idx="14">
                    <c:v>2015</c:v>
                  </c:pt>
                  <c:pt idx="16">
                    <c:v>2016</c:v>
                  </c:pt>
                  <c:pt idx="18">
                    <c:v>2017</c:v>
                  </c:pt>
                  <c:pt idx="20">
                    <c:v>2018</c:v>
                  </c:pt>
                  <c:pt idx="22">
                    <c:v>2019</c:v>
                  </c:pt>
                  <c:pt idx="24">
                    <c:v>2020</c:v>
                  </c:pt>
                  <c:pt idx="26">
                    <c:v>2021</c:v>
                  </c:pt>
                  <c:pt idx="28">
                    <c:v>2022</c:v>
                  </c:pt>
                  <c:pt idx="30">
                    <c:v>2023</c:v>
                  </c:pt>
                  <c:pt idx="32">
                    <c:v>2024</c:v>
                  </c:pt>
                  <c:pt idx="34">
                    <c:v>2025</c:v>
                  </c:pt>
                </c:lvl>
              </c:multiLvlStrCache>
            </c:multiLvlStrRef>
          </c:cat>
          <c:val>
            <c:numRef>
              <c:f>'Matricula por Grado y Sector'!$C$9:$AL$9</c:f>
              <c:numCache>
                <c:formatCode>#,##0</c:formatCode>
                <c:ptCount val="36"/>
                <c:pt idx="0">
                  <c:v>1874</c:v>
                </c:pt>
                <c:pt idx="1">
                  <c:v>239</c:v>
                </c:pt>
                <c:pt idx="2">
                  <c:v>1853</c:v>
                </c:pt>
                <c:pt idx="3">
                  <c:v>247</c:v>
                </c:pt>
                <c:pt idx="4">
                  <c:v>1858</c:v>
                </c:pt>
                <c:pt idx="5">
                  <c:v>257</c:v>
                </c:pt>
                <c:pt idx="6">
                  <c:v>2066</c:v>
                </c:pt>
                <c:pt idx="7">
                  <c:v>253</c:v>
                </c:pt>
                <c:pt idx="8">
                  <c:v>2105</c:v>
                </c:pt>
                <c:pt idx="9">
                  <c:v>268</c:v>
                </c:pt>
                <c:pt idx="10">
                  <c:v>2153</c:v>
                </c:pt>
                <c:pt idx="11">
                  <c:v>282</c:v>
                </c:pt>
                <c:pt idx="12">
                  <c:v>1954</c:v>
                </c:pt>
                <c:pt idx="13">
                  <c:v>322</c:v>
                </c:pt>
                <c:pt idx="14">
                  <c:v>1930</c:v>
                </c:pt>
                <c:pt idx="15">
                  <c:v>331</c:v>
                </c:pt>
                <c:pt idx="16">
                  <c:v>1960</c:v>
                </c:pt>
                <c:pt idx="17">
                  <c:v>335</c:v>
                </c:pt>
                <c:pt idx="18">
                  <c:v>2034</c:v>
                </c:pt>
                <c:pt idx="19">
                  <c:v>361</c:v>
                </c:pt>
                <c:pt idx="20">
                  <c:v>2075</c:v>
                </c:pt>
                <c:pt idx="21">
                  <c:v>410</c:v>
                </c:pt>
                <c:pt idx="22">
                  <c:v>2134</c:v>
                </c:pt>
                <c:pt idx="23">
                  <c:v>400</c:v>
                </c:pt>
                <c:pt idx="24">
                  <c:v>2026</c:v>
                </c:pt>
                <c:pt idx="25">
                  <c:v>357</c:v>
                </c:pt>
                <c:pt idx="26">
                  <c:v>1895</c:v>
                </c:pt>
                <c:pt idx="27">
                  <c:v>332</c:v>
                </c:pt>
                <c:pt idx="28">
                  <c:v>2216</c:v>
                </c:pt>
                <c:pt idx="29">
                  <c:v>400</c:v>
                </c:pt>
                <c:pt idx="30">
                  <c:v>2306</c:v>
                </c:pt>
                <c:pt idx="31">
                  <c:v>400</c:v>
                </c:pt>
                <c:pt idx="32">
                  <c:v>2113</c:v>
                </c:pt>
                <c:pt idx="33">
                  <c:v>368</c:v>
                </c:pt>
                <c:pt idx="34">
                  <c:v>1940</c:v>
                </c:pt>
                <c:pt idx="35">
                  <c:v>355</c:v>
                </c:pt>
              </c:numCache>
            </c:numRef>
          </c:val>
          <c:extLst>
            <c:ext xmlns:c16="http://schemas.microsoft.com/office/drawing/2014/chart" uri="{C3380CC4-5D6E-409C-BE32-E72D297353CC}">
              <c16:uniqueId val="{00000002-CF16-45D1-9CFD-6555761D8AD4}"/>
            </c:ext>
          </c:extLst>
        </c:ser>
        <c:dLbls>
          <c:showLegendKey val="0"/>
          <c:showVal val="0"/>
          <c:showCatName val="0"/>
          <c:showSerName val="0"/>
          <c:showPercent val="0"/>
          <c:showBubbleSize val="0"/>
        </c:dLbls>
        <c:gapWidth val="150"/>
        <c:axId val="356439096"/>
        <c:axId val="356439488"/>
      </c:barChart>
      <c:catAx>
        <c:axId val="356439096"/>
        <c:scaling>
          <c:orientation val="minMax"/>
        </c:scaling>
        <c:delete val="0"/>
        <c:axPos val="b"/>
        <c:numFmt formatCode="General" sourceLinked="0"/>
        <c:majorTickMark val="out"/>
        <c:minorTickMark val="none"/>
        <c:tickLblPos val="nextTo"/>
        <c:crossAx val="356439488"/>
        <c:crosses val="autoZero"/>
        <c:auto val="1"/>
        <c:lblAlgn val="ctr"/>
        <c:lblOffset val="100"/>
        <c:noMultiLvlLbl val="0"/>
      </c:catAx>
      <c:valAx>
        <c:axId val="356439488"/>
        <c:scaling>
          <c:orientation val="minMax"/>
        </c:scaling>
        <c:delete val="0"/>
        <c:axPos val="l"/>
        <c:majorGridlines/>
        <c:numFmt formatCode="#,##0" sourceLinked="1"/>
        <c:majorTickMark val="out"/>
        <c:minorTickMark val="none"/>
        <c:tickLblPos val="nextTo"/>
        <c:crossAx val="356439096"/>
        <c:crosses val="autoZero"/>
        <c:crossBetween val="between"/>
      </c:valAx>
    </c:plotArea>
    <c:legend>
      <c:legendPos val="t"/>
      <c:layout/>
      <c:overlay val="0"/>
    </c:legend>
    <c:plotVisOnly val="1"/>
    <c:dispBlanksAs val="gap"/>
    <c:showDLblsOverMax val="0"/>
  </c:chart>
  <c:printSettings>
    <c:headerFooter/>
    <c:pageMargins b="0.7500000000000091" l="0.70000000000000062" r="0.70000000000000062" t="0.7500000000000091"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'Matricula por Grado y Sector'!$B$10</c:f>
              <c:strCache>
                <c:ptCount val="1"/>
                <c:pt idx="0">
                  <c:v>1º</c:v>
                </c:pt>
              </c:strCache>
            </c:strRef>
          </c:tx>
          <c:invertIfNegative val="0"/>
          <c:cat>
            <c:multiLvlStrRef>
              <c:f>'Matricula por Grado y Sector'!$C$5:$AL$6</c:f>
              <c:multiLvlStrCache>
                <c:ptCount val="36"/>
                <c:lvl>
                  <c:pt idx="0">
                    <c:v>Oficial</c:v>
                  </c:pt>
                  <c:pt idx="1">
                    <c:v>No Oficial</c:v>
                  </c:pt>
                  <c:pt idx="2">
                    <c:v>Oficial</c:v>
                  </c:pt>
                  <c:pt idx="3">
                    <c:v>No Oficial</c:v>
                  </c:pt>
                  <c:pt idx="4">
                    <c:v>Oficial </c:v>
                  </c:pt>
                  <c:pt idx="5">
                    <c:v>No Oficial</c:v>
                  </c:pt>
                  <c:pt idx="6">
                    <c:v>Oficial</c:v>
                  </c:pt>
                  <c:pt idx="7">
                    <c:v>No Oficial</c:v>
                  </c:pt>
                  <c:pt idx="8">
                    <c:v>Oficial</c:v>
                  </c:pt>
                  <c:pt idx="9">
                    <c:v>No Oficial</c:v>
                  </c:pt>
                  <c:pt idx="10">
                    <c:v>Oficial</c:v>
                  </c:pt>
                  <c:pt idx="11">
                    <c:v>No Oficial</c:v>
                  </c:pt>
                  <c:pt idx="12">
                    <c:v>Oficial</c:v>
                  </c:pt>
                  <c:pt idx="13">
                    <c:v>No Oficial</c:v>
                  </c:pt>
                  <c:pt idx="14">
                    <c:v>Oficial</c:v>
                  </c:pt>
                  <c:pt idx="15">
                    <c:v>No Oficial</c:v>
                  </c:pt>
                  <c:pt idx="16">
                    <c:v>Oficial</c:v>
                  </c:pt>
                  <c:pt idx="17">
                    <c:v>No Oficial</c:v>
                  </c:pt>
                  <c:pt idx="18">
                    <c:v>Oficial</c:v>
                  </c:pt>
                  <c:pt idx="19">
                    <c:v>No Oficial</c:v>
                  </c:pt>
                  <c:pt idx="20">
                    <c:v>Oficial</c:v>
                  </c:pt>
                  <c:pt idx="21">
                    <c:v>No Oficial</c:v>
                  </c:pt>
                  <c:pt idx="22">
                    <c:v>Oficial</c:v>
                  </c:pt>
                  <c:pt idx="23">
                    <c:v>No Oficial</c:v>
                  </c:pt>
                  <c:pt idx="24">
                    <c:v>Oficial</c:v>
                  </c:pt>
                  <c:pt idx="25">
                    <c:v>No Oficial</c:v>
                  </c:pt>
                  <c:pt idx="26">
                    <c:v>Oficial</c:v>
                  </c:pt>
                  <c:pt idx="27">
                    <c:v>No Oficial</c:v>
                  </c:pt>
                  <c:pt idx="28">
                    <c:v>Oficial</c:v>
                  </c:pt>
                  <c:pt idx="29">
                    <c:v>No Oficial</c:v>
                  </c:pt>
                  <c:pt idx="30">
                    <c:v>Oficial</c:v>
                  </c:pt>
                  <c:pt idx="31">
                    <c:v>No Oficial</c:v>
                  </c:pt>
                  <c:pt idx="32">
                    <c:v>Oficial</c:v>
                  </c:pt>
                  <c:pt idx="33">
                    <c:v>No Oficial</c:v>
                  </c:pt>
                  <c:pt idx="34">
                    <c:v>Oficial</c:v>
                  </c:pt>
                  <c:pt idx="35">
                    <c:v>No Oficial</c:v>
                  </c:pt>
                </c:lvl>
                <c:lvl>
                  <c:pt idx="0">
                    <c:v>2008</c:v>
                  </c:pt>
                  <c:pt idx="2">
                    <c:v>2009</c:v>
                  </c:pt>
                  <c:pt idx="4">
                    <c:v>2010</c:v>
                  </c:pt>
                  <c:pt idx="6">
                    <c:v>2011</c:v>
                  </c:pt>
                  <c:pt idx="8">
                    <c:v>2012</c:v>
                  </c:pt>
                  <c:pt idx="10">
                    <c:v>2013</c:v>
                  </c:pt>
                  <c:pt idx="12">
                    <c:v>2014</c:v>
                  </c:pt>
                  <c:pt idx="14">
                    <c:v>2015</c:v>
                  </c:pt>
                  <c:pt idx="16">
                    <c:v>2016</c:v>
                  </c:pt>
                  <c:pt idx="18">
                    <c:v>2017</c:v>
                  </c:pt>
                  <c:pt idx="20">
                    <c:v>2018</c:v>
                  </c:pt>
                  <c:pt idx="22">
                    <c:v>2019</c:v>
                  </c:pt>
                  <c:pt idx="24">
                    <c:v>2020</c:v>
                  </c:pt>
                  <c:pt idx="26">
                    <c:v>2021</c:v>
                  </c:pt>
                  <c:pt idx="28">
                    <c:v>2022</c:v>
                  </c:pt>
                  <c:pt idx="30">
                    <c:v>2023</c:v>
                  </c:pt>
                  <c:pt idx="32">
                    <c:v>2024</c:v>
                  </c:pt>
                  <c:pt idx="34">
                    <c:v>2025</c:v>
                  </c:pt>
                </c:lvl>
              </c:multiLvlStrCache>
            </c:multiLvlStrRef>
          </c:cat>
          <c:val>
            <c:numRef>
              <c:f>'Matricula por Grado y Sector'!$C$10:$AL$10</c:f>
              <c:numCache>
                <c:formatCode>#,##0</c:formatCode>
                <c:ptCount val="36"/>
                <c:pt idx="0">
                  <c:v>2903</c:v>
                </c:pt>
                <c:pt idx="1">
                  <c:v>186</c:v>
                </c:pt>
                <c:pt idx="2">
                  <c:v>3034</c:v>
                </c:pt>
                <c:pt idx="3">
                  <c:v>241</c:v>
                </c:pt>
                <c:pt idx="4">
                  <c:v>2751</c:v>
                </c:pt>
                <c:pt idx="5">
                  <c:v>225</c:v>
                </c:pt>
                <c:pt idx="6">
                  <c:v>2770</c:v>
                </c:pt>
                <c:pt idx="7">
                  <c:v>216</c:v>
                </c:pt>
                <c:pt idx="8">
                  <c:v>2981</c:v>
                </c:pt>
                <c:pt idx="9">
                  <c:v>223</c:v>
                </c:pt>
                <c:pt idx="10">
                  <c:v>3138</c:v>
                </c:pt>
                <c:pt idx="11">
                  <c:v>241</c:v>
                </c:pt>
                <c:pt idx="12">
                  <c:v>3000</c:v>
                </c:pt>
                <c:pt idx="13">
                  <c:v>258</c:v>
                </c:pt>
                <c:pt idx="14">
                  <c:v>2681</c:v>
                </c:pt>
                <c:pt idx="15">
                  <c:v>300</c:v>
                </c:pt>
                <c:pt idx="16">
                  <c:v>2609</c:v>
                </c:pt>
                <c:pt idx="17">
                  <c:v>336</c:v>
                </c:pt>
                <c:pt idx="18">
                  <c:v>2562</c:v>
                </c:pt>
                <c:pt idx="19">
                  <c:v>362</c:v>
                </c:pt>
                <c:pt idx="20">
                  <c:v>2600</c:v>
                </c:pt>
                <c:pt idx="21">
                  <c:v>358</c:v>
                </c:pt>
                <c:pt idx="22">
                  <c:v>2797</c:v>
                </c:pt>
                <c:pt idx="23">
                  <c:v>360</c:v>
                </c:pt>
                <c:pt idx="24">
                  <c:v>2782</c:v>
                </c:pt>
                <c:pt idx="25">
                  <c:v>325</c:v>
                </c:pt>
                <c:pt idx="26">
                  <c:v>2590</c:v>
                </c:pt>
                <c:pt idx="27">
                  <c:v>322</c:v>
                </c:pt>
                <c:pt idx="28">
                  <c:v>2629</c:v>
                </c:pt>
                <c:pt idx="29">
                  <c:v>437</c:v>
                </c:pt>
                <c:pt idx="30">
                  <c:v>2797</c:v>
                </c:pt>
                <c:pt idx="31">
                  <c:v>429</c:v>
                </c:pt>
                <c:pt idx="32">
                  <c:v>2763</c:v>
                </c:pt>
                <c:pt idx="33">
                  <c:v>353</c:v>
                </c:pt>
                <c:pt idx="34">
                  <c:v>2624</c:v>
                </c:pt>
                <c:pt idx="35">
                  <c:v>367</c:v>
                </c:pt>
              </c:numCache>
            </c:numRef>
          </c:val>
          <c:extLst>
            <c:ext xmlns:c16="http://schemas.microsoft.com/office/drawing/2014/chart" uri="{C3380CC4-5D6E-409C-BE32-E72D297353CC}">
              <c16:uniqueId val="{00000000-BB44-4FA9-861F-2D4BDC927144}"/>
            </c:ext>
          </c:extLst>
        </c:ser>
        <c:ser>
          <c:idx val="1"/>
          <c:order val="1"/>
          <c:tx>
            <c:strRef>
              <c:f>'Matricula por Grado y Sector'!$B$11</c:f>
              <c:strCache>
                <c:ptCount val="1"/>
                <c:pt idx="0">
                  <c:v>2º</c:v>
                </c:pt>
              </c:strCache>
            </c:strRef>
          </c:tx>
          <c:invertIfNegative val="0"/>
          <c:cat>
            <c:multiLvlStrRef>
              <c:f>'Matricula por Grado y Sector'!$C$5:$AL$6</c:f>
              <c:multiLvlStrCache>
                <c:ptCount val="36"/>
                <c:lvl>
                  <c:pt idx="0">
                    <c:v>Oficial</c:v>
                  </c:pt>
                  <c:pt idx="1">
                    <c:v>No Oficial</c:v>
                  </c:pt>
                  <c:pt idx="2">
                    <c:v>Oficial</c:v>
                  </c:pt>
                  <c:pt idx="3">
                    <c:v>No Oficial</c:v>
                  </c:pt>
                  <c:pt idx="4">
                    <c:v>Oficial </c:v>
                  </c:pt>
                  <c:pt idx="5">
                    <c:v>No Oficial</c:v>
                  </c:pt>
                  <c:pt idx="6">
                    <c:v>Oficial</c:v>
                  </c:pt>
                  <c:pt idx="7">
                    <c:v>No Oficial</c:v>
                  </c:pt>
                  <c:pt idx="8">
                    <c:v>Oficial</c:v>
                  </c:pt>
                  <c:pt idx="9">
                    <c:v>No Oficial</c:v>
                  </c:pt>
                  <c:pt idx="10">
                    <c:v>Oficial</c:v>
                  </c:pt>
                  <c:pt idx="11">
                    <c:v>No Oficial</c:v>
                  </c:pt>
                  <c:pt idx="12">
                    <c:v>Oficial</c:v>
                  </c:pt>
                  <c:pt idx="13">
                    <c:v>No Oficial</c:v>
                  </c:pt>
                  <c:pt idx="14">
                    <c:v>Oficial</c:v>
                  </c:pt>
                  <c:pt idx="15">
                    <c:v>No Oficial</c:v>
                  </c:pt>
                  <c:pt idx="16">
                    <c:v>Oficial</c:v>
                  </c:pt>
                  <c:pt idx="17">
                    <c:v>No Oficial</c:v>
                  </c:pt>
                  <c:pt idx="18">
                    <c:v>Oficial</c:v>
                  </c:pt>
                  <c:pt idx="19">
                    <c:v>No Oficial</c:v>
                  </c:pt>
                  <c:pt idx="20">
                    <c:v>Oficial</c:v>
                  </c:pt>
                  <c:pt idx="21">
                    <c:v>No Oficial</c:v>
                  </c:pt>
                  <c:pt idx="22">
                    <c:v>Oficial</c:v>
                  </c:pt>
                  <c:pt idx="23">
                    <c:v>No Oficial</c:v>
                  </c:pt>
                  <c:pt idx="24">
                    <c:v>Oficial</c:v>
                  </c:pt>
                  <c:pt idx="25">
                    <c:v>No Oficial</c:v>
                  </c:pt>
                  <c:pt idx="26">
                    <c:v>Oficial</c:v>
                  </c:pt>
                  <c:pt idx="27">
                    <c:v>No Oficial</c:v>
                  </c:pt>
                  <c:pt idx="28">
                    <c:v>Oficial</c:v>
                  </c:pt>
                  <c:pt idx="29">
                    <c:v>No Oficial</c:v>
                  </c:pt>
                  <c:pt idx="30">
                    <c:v>Oficial</c:v>
                  </c:pt>
                  <c:pt idx="31">
                    <c:v>No Oficial</c:v>
                  </c:pt>
                  <c:pt idx="32">
                    <c:v>Oficial</c:v>
                  </c:pt>
                  <c:pt idx="33">
                    <c:v>No Oficial</c:v>
                  </c:pt>
                  <c:pt idx="34">
                    <c:v>Oficial</c:v>
                  </c:pt>
                  <c:pt idx="35">
                    <c:v>No Oficial</c:v>
                  </c:pt>
                </c:lvl>
                <c:lvl>
                  <c:pt idx="0">
                    <c:v>2008</c:v>
                  </c:pt>
                  <c:pt idx="2">
                    <c:v>2009</c:v>
                  </c:pt>
                  <c:pt idx="4">
                    <c:v>2010</c:v>
                  </c:pt>
                  <c:pt idx="6">
                    <c:v>2011</c:v>
                  </c:pt>
                  <c:pt idx="8">
                    <c:v>2012</c:v>
                  </c:pt>
                  <c:pt idx="10">
                    <c:v>2013</c:v>
                  </c:pt>
                  <c:pt idx="12">
                    <c:v>2014</c:v>
                  </c:pt>
                  <c:pt idx="14">
                    <c:v>2015</c:v>
                  </c:pt>
                  <c:pt idx="16">
                    <c:v>2016</c:v>
                  </c:pt>
                  <c:pt idx="18">
                    <c:v>2017</c:v>
                  </c:pt>
                  <c:pt idx="20">
                    <c:v>2018</c:v>
                  </c:pt>
                  <c:pt idx="22">
                    <c:v>2019</c:v>
                  </c:pt>
                  <c:pt idx="24">
                    <c:v>2020</c:v>
                  </c:pt>
                  <c:pt idx="26">
                    <c:v>2021</c:v>
                  </c:pt>
                  <c:pt idx="28">
                    <c:v>2022</c:v>
                  </c:pt>
                  <c:pt idx="30">
                    <c:v>2023</c:v>
                  </c:pt>
                  <c:pt idx="32">
                    <c:v>2024</c:v>
                  </c:pt>
                  <c:pt idx="34">
                    <c:v>2025</c:v>
                  </c:pt>
                </c:lvl>
              </c:multiLvlStrCache>
            </c:multiLvlStrRef>
          </c:cat>
          <c:val>
            <c:numRef>
              <c:f>'Matricula por Grado y Sector'!$C$11:$AL$11</c:f>
              <c:numCache>
                <c:formatCode>#,##0</c:formatCode>
                <c:ptCount val="36"/>
                <c:pt idx="0">
                  <c:v>2777</c:v>
                </c:pt>
                <c:pt idx="1">
                  <c:v>200</c:v>
                </c:pt>
                <c:pt idx="2">
                  <c:v>2750</c:v>
                </c:pt>
                <c:pt idx="3">
                  <c:v>175</c:v>
                </c:pt>
                <c:pt idx="4">
                  <c:v>2906</c:v>
                </c:pt>
                <c:pt idx="5">
                  <c:v>211</c:v>
                </c:pt>
                <c:pt idx="6">
                  <c:v>2683</c:v>
                </c:pt>
                <c:pt idx="7">
                  <c:v>213</c:v>
                </c:pt>
                <c:pt idx="8">
                  <c:v>2692</c:v>
                </c:pt>
                <c:pt idx="9">
                  <c:v>211</c:v>
                </c:pt>
                <c:pt idx="10">
                  <c:v>2731</c:v>
                </c:pt>
                <c:pt idx="11">
                  <c:v>220</c:v>
                </c:pt>
                <c:pt idx="12">
                  <c:v>2722</c:v>
                </c:pt>
                <c:pt idx="13">
                  <c:v>238</c:v>
                </c:pt>
                <c:pt idx="14">
                  <c:v>2722</c:v>
                </c:pt>
                <c:pt idx="15">
                  <c:v>258</c:v>
                </c:pt>
                <c:pt idx="16">
                  <c:v>2422</c:v>
                </c:pt>
                <c:pt idx="17">
                  <c:v>299</c:v>
                </c:pt>
                <c:pt idx="18">
                  <c:v>2388</c:v>
                </c:pt>
                <c:pt idx="19">
                  <c:v>303</c:v>
                </c:pt>
                <c:pt idx="20">
                  <c:v>2322</c:v>
                </c:pt>
                <c:pt idx="21">
                  <c:v>346</c:v>
                </c:pt>
                <c:pt idx="22">
                  <c:v>2397</c:v>
                </c:pt>
                <c:pt idx="23">
                  <c:v>322</c:v>
                </c:pt>
                <c:pt idx="24">
                  <c:v>2479</c:v>
                </c:pt>
                <c:pt idx="25">
                  <c:v>324</c:v>
                </c:pt>
                <c:pt idx="26">
                  <c:v>2552</c:v>
                </c:pt>
                <c:pt idx="27">
                  <c:v>284</c:v>
                </c:pt>
                <c:pt idx="28">
                  <c:v>2375</c:v>
                </c:pt>
                <c:pt idx="29">
                  <c:v>343</c:v>
                </c:pt>
                <c:pt idx="30">
                  <c:v>2450</c:v>
                </c:pt>
                <c:pt idx="31">
                  <c:v>405</c:v>
                </c:pt>
                <c:pt idx="32">
                  <c:v>2531</c:v>
                </c:pt>
                <c:pt idx="33">
                  <c:v>390</c:v>
                </c:pt>
                <c:pt idx="34">
                  <c:v>2551</c:v>
                </c:pt>
                <c:pt idx="35">
                  <c:v>338</c:v>
                </c:pt>
              </c:numCache>
            </c:numRef>
          </c:val>
          <c:extLst>
            <c:ext xmlns:c16="http://schemas.microsoft.com/office/drawing/2014/chart" uri="{C3380CC4-5D6E-409C-BE32-E72D297353CC}">
              <c16:uniqueId val="{00000001-BB44-4FA9-861F-2D4BDC927144}"/>
            </c:ext>
          </c:extLst>
        </c:ser>
        <c:ser>
          <c:idx val="2"/>
          <c:order val="2"/>
          <c:tx>
            <c:strRef>
              <c:f>'Matricula por Grado y Sector'!$B$12</c:f>
              <c:strCache>
                <c:ptCount val="1"/>
                <c:pt idx="0">
                  <c:v>3º</c:v>
                </c:pt>
              </c:strCache>
            </c:strRef>
          </c:tx>
          <c:invertIfNegative val="0"/>
          <c:cat>
            <c:multiLvlStrRef>
              <c:f>'Matricula por Grado y Sector'!$C$5:$AL$6</c:f>
              <c:multiLvlStrCache>
                <c:ptCount val="36"/>
                <c:lvl>
                  <c:pt idx="0">
                    <c:v>Oficial</c:v>
                  </c:pt>
                  <c:pt idx="1">
                    <c:v>No Oficial</c:v>
                  </c:pt>
                  <c:pt idx="2">
                    <c:v>Oficial</c:v>
                  </c:pt>
                  <c:pt idx="3">
                    <c:v>No Oficial</c:v>
                  </c:pt>
                  <c:pt idx="4">
                    <c:v>Oficial </c:v>
                  </c:pt>
                  <c:pt idx="5">
                    <c:v>No Oficial</c:v>
                  </c:pt>
                  <c:pt idx="6">
                    <c:v>Oficial</c:v>
                  </c:pt>
                  <c:pt idx="7">
                    <c:v>No Oficial</c:v>
                  </c:pt>
                  <c:pt idx="8">
                    <c:v>Oficial</c:v>
                  </c:pt>
                  <c:pt idx="9">
                    <c:v>No Oficial</c:v>
                  </c:pt>
                  <c:pt idx="10">
                    <c:v>Oficial</c:v>
                  </c:pt>
                  <c:pt idx="11">
                    <c:v>No Oficial</c:v>
                  </c:pt>
                  <c:pt idx="12">
                    <c:v>Oficial</c:v>
                  </c:pt>
                  <c:pt idx="13">
                    <c:v>No Oficial</c:v>
                  </c:pt>
                  <c:pt idx="14">
                    <c:v>Oficial</c:v>
                  </c:pt>
                  <c:pt idx="15">
                    <c:v>No Oficial</c:v>
                  </c:pt>
                  <c:pt idx="16">
                    <c:v>Oficial</c:v>
                  </c:pt>
                  <c:pt idx="17">
                    <c:v>No Oficial</c:v>
                  </c:pt>
                  <c:pt idx="18">
                    <c:v>Oficial</c:v>
                  </c:pt>
                  <c:pt idx="19">
                    <c:v>No Oficial</c:v>
                  </c:pt>
                  <c:pt idx="20">
                    <c:v>Oficial</c:v>
                  </c:pt>
                  <c:pt idx="21">
                    <c:v>No Oficial</c:v>
                  </c:pt>
                  <c:pt idx="22">
                    <c:v>Oficial</c:v>
                  </c:pt>
                  <c:pt idx="23">
                    <c:v>No Oficial</c:v>
                  </c:pt>
                  <c:pt idx="24">
                    <c:v>Oficial</c:v>
                  </c:pt>
                  <c:pt idx="25">
                    <c:v>No Oficial</c:v>
                  </c:pt>
                  <c:pt idx="26">
                    <c:v>Oficial</c:v>
                  </c:pt>
                  <c:pt idx="27">
                    <c:v>No Oficial</c:v>
                  </c:pt>
                  <c:pt idx="28">
                    <c:v>Oficial</c:v>
                  </c:pt>
                  <c:pt idx="29">
                    <c:v>No Oficial</c:v>
                  </c:pt>
                  <c:pt idx="30">
                    <c:v>Oficial</c:v>
                  </c:pt>
                  <c:pt idx="31">
                    <c:v>No Oficial</c:v>
                  </c:pt>
                  <c:pt idx="32">
                    <c:v>Oficial</c:v>
                  </c:pt>
                  <c:pt idx="33">
                    <c:v>No Oficial</c:v>
                  </c:pt>
                  <c:pt idx="34">
                    <c:v>Oficial</c:v>
                  </c:pt>
                  <c:pt idx="35">
                    <c:v>No Oficial</c:v>
                  </c:pt>
                </c:lvl>
                <c:lvl>
                  <c:pt idx="0">
                    <c:v>2008</c:v>
                  </c:pt>
                  <c:pt idx="2">
                    <c:v>2009</c:v>
                  </c:pt>
                  <c:pt idx="4">
                    <c:v>2010</c:v>
                  </c:pt>
                  <c:pt idx="6">
                    <c:v>2011</c:v>
                  </c:pt>
                  <c:pt idx="8">
                    <c:v>2012</c:v>
                  </c:pt>
                  <c:pt idx="10">
                    <c:v>2013</c:v>
                  </c:pt>
                  <c:pt idx="12">
                    <c:v>2014</c:v>
                  </c:pt>
                  <c:pt idx="14">
                    <c:v>2015</c:v>
                  </c:pt>
                  <c:pt idx="16">
                    <c:v>2016</c:v>
                  </c:pt>
                  <c:pt idx="18">
                    <c:v>2017</c:v>
                  </c:pt>
                  <c:pt idx="20">
                    <c:v>2018</c:v>
                  </c:pt>
                  <c:pt idx="22">
                    <c:v>2019</c:v>
                  </c:pt>
                  <c:pt idx="24">
                    <c:v>2020</c:v>
                  </c:pt>
                  <c:pt idx="26">
                    <c:v>2021</c:v>
                  </c:pt>
                  <c:pt idx="28">
                    <c:v>2022</c:v>
                  </c:pt>
                  <c:pt idx="30">
                    <c:v>2023</c:v>
                  </c:pt>
                  <c:pt idx="32">
                    <c:v>2024</c:v>
                  </c:pt>
                  <c:pt idx="34">
                    <c:v>2025</c:v>
                  </c:pt>
                </c:lvl>
              </c:multiLvlStrCache>
            </c:multiLvlStrRef>
          </c:cat>
          <c:val>
            <c:numRef>
              <c:f>'Matricula por Grado y Sector'!$C$12:$AL$12</c:f>
              <c:numCache>
                <c:formatCode>#,##0</c:formatCode>
                <c:ptCount val="36"/>
                <c:pt idx="0">
                  <c:v>2959</c:v>
                </c:pt>
                <c:pt idx="1">
                  <c:v>213</c:v>
                </c:pt>
                <c:pt idx="2">
                  <c:v>2765</c:v>
                </c:pt>
                <c:pt idx="3">
                  <c:v>215</c:v>
                </c:pt>
                <c:pt idx="4">
                  <c:v>2726</c:v>
                </c:pt>
                <c:pt idx="5">
                  <c:v>174</c:v>
                </c:pt>
                <c:pt idx="6">
                  <c:v>2828</c:v>
                </c:pt>
                <c:pt idx="7">
                  <c:v>206</c:v>
                </c:pt>
                <c:pt idx="8">
                  <c:v>2701</c:v>
                </c:pt>
                <c:pt idx="9">
                  <c:v>212</c:v>
                </c:pt>
                <c:pt idx="10">
                  <c:v>2658</c:v>
                </c:pt>
                <c:pt idx="11">
                  <c:v>213</c:v>
                </c:pt>
                <c:pt idx="12">
                  <c:v>2688</c:v>
                </c:pt>
                <c:pt idx="13">
                  <c:v>212</c:v>
                </c:pt>
                <c:pt idx="14">
                  <c:v>2714</c:v>
                </c:pt>
                <c:pt idx="15">
                  <c:v>216</c:v>
                </c:pt>
                <c:pt idx="16">
                  <c:v>2681</c:v>
                </c:pt>
                <c:pt idx="17">
                  <c:v>256</c:v>
                </c:pt>
                <c:pt idx="18">
                  <c:v>2505</c:v>
                </c:pt>
                <c:pt idx="19">
                  <c:v>289</c:v>
                </c:pt>
                <c:pt idx="20">
                  <c:v>2359</c:v>
                </c:pt>
                <c:pt idx="21">
                  <c:v>292</c:v>
                </c:pt>
                <c:pt idx="22">
                  <c:v>2355</c:v>
                </c:pt>
                <c:pt idx="23">
                  <c:v>296</c:v>
                </c:pt>
                <c:pt idx="24">
                  <c:v>2393</c:v>
                </c:pt>
                <c:pt idx="25">
                  <c:v>265</c:v>
                </c:pt>
                <c:pt idx="26">
                  <c:v>2551</c:v>
                </c:pt>
                <c:pt idx="27">
                  <c:v>268</c:v>
                </c:pt>
                <c:pt idx="28">
                  <c:v>2296</c:v>
                </c:pt>
                <c:pt idx="29">
                  <c:v>314</c:v>
                </c:pt>
                <c:pt idx="30">
                  <c:v>2382</c:v>
                </c:pt>
                <c:pt idx="31">
                  <c:v>313</c:v>
                </c:pt>
                <c:pt idx="32">
                  <c:v>2403</c:v>
                </c:pt>
                <c:pt idx="33">
                  <c:v>351</c:v>
                </c:pt>
                <c:pt idx="34">
                  <c:v>2572</c:v>
                </c:pt>
                <c:pt idx="35">
                  <c:v>341</c:v>
                </c:pt>
              </c:numCache>
            </c:numRef>
          </c:val>
          <c:extLst>
            <c:ext xmlns:c16="http://schemas.microsoft.com/office/drawing/2014/chart" uri="{C3380CC4-5D6E-409C-BE32-E72D297353CC}">
              <c16:uniqueId val="{00000002-BB44-4FA9-861F-2D4BDC927144}"/>
            </c:ext>
          </c:extLst>
        </c:ser>
        <c:ser>
          <c:idx val="3"/>
          <c:order val="3"/>
          <c:tx>
            <c:strRef>
              <c:f>'Matricula por Grado y Sector'!$B$13</c:f>
              <c:strCache>
                <c:ptCount val="1"/>
                <c:pt idx="0">
                  <c:v>4º</c:v>
                </c:pt>
              </c:strCache>
            </c:strRef>
          </c:tx>
          <c:invertIfNegative val="0"/>
          <c:cat>
            <c:multiLvlStrRef>
              <c:f>'Matricula por Grado y Sector'!$C$5:$AL$6</c:f>
              <c:multiLvlStrCache>
                <c:ptCount val="36"/>
                <c:lvl>
                  <c:pt idx="0">
                    <c:v>Oficial</c:v>
                  </c:pt>
                  <c:pt idx="1">
                    <c:v>No Oficial</c:v>
                  </c:pt>
                  <c:pt idx="2">
                    <c:v>Oficial</c:v>
                  </c:pt>
                  <c:pt idx="3">
                    <c:v>No Oficial</c:v>
                  </c:pt>
                  <c:pt idx="4">
                    <c:v>Oficial </c:v>
                  </c:pt>
                  <c:pt idx="5">
                    <c:v>No Oficial</c:v>
                  </c:pt>
                  <c:pt idx="6">
                    <c:v>Oficial</c:v>
                  </c:pt>
                  <c:pt idx="7">
                    <c:v>No Oficial</c:v>
                  </c:pt>
                  <c:pt idx="8">
                    <c:v>Oficial</c:v>
                  </c:pt>
                  <c:pt idx="9">
                    <c:v>No Oficial</c:v>
                  </c:pt>
                  <c:pt idx="10">
                    <c:v>Oficial</c:v>
                  </c:pt>
                  <c:pt idx="11">
                    <c:v>No Oficial</c:v>
                  </c:pt>
                  <c:pt idx="12">
                    <c:v>Oficial</c:v>
                  </c:pt>
                  <c:pt idx="13">
                    <c:v>No Oficial</c:v>
                  </c:pt>
                  <c:pt idx="14">
                    <c:v>Oficial</c:v>
                  </c:pt>
                  <c:pt idx="15">
                    <c:v>No Oficial</c:v>
                  </c:pt>
                  <c:pt idx="16">
                    <c:v>Oficial</c:v>
                  </c:pt>
                  <c:pt idx="17">
                    <c:v>No Oficial</c:v>
                  </c:pt>
                  <c:pt idx="18">
                    <c:v>Oficial</c:v>
                  </c:pt>
                  <c:pt idx="19">
                    <c:v>No Oficial</c:v>
                  </c:pt>
                  <c:pt idx="20">
                    <c:v>Oficial</c:v>
                  </c:pt>
                  <c:pt idx="21">
                    <c:v>No Oficial</c:v>
                  </c:pt>
                  <c:pt idx="22">
                    <c:v>Oficial</c:v>
                  </c:pt>
                  <c:pt idx="23">
                    <c:v>No Oficial</c:v>
                  </c:pt>
                  <c:pt idx="24">
                    <c:v>Oficial</c:v>
                  </c:pt>
                  <c:pt idx="25">
                    <c:v>No Oficial</c:v>
                  </c:pt>
                  <c:pt idx="26">
                    <c:v>Oficial</c:v>
                  </c:pt>
                  <c:pt idx="27">
                    <c:v>No Oficial</c:v>
                  </c:pt>
                  <c:pt idx="28">
                    <c:v>Oficial</c:v>
                  </c:pt>
                  <c:pt idx="29">
                    <c:v>No Oficial</c:v>
                  </c:pt>
                  <c:pt idx="30">
                    <c:v>Oficial</c:v>
                  </c:pt>
                  <c:pt idx="31">
                    <c:v>No Oficial</c:v>
                  </c:pt>
                  <c:pt idx="32">
                    <c:v>Oficial</c:v>
                  </c:pt>
                  <c:pt idx="33">
                    <c:v>No Oficial</c:v>
                  </c:pt>
                  <c:pt idx="34">
                    <c:v>Oficial</c:v>
                  </c:pt>
                  <c:pt idx="35">
                    <c:v>No Oficial</c:v>
                  </c:pt>
                </c:lvl>
                <c:lvl>
                  <c:pt idx="0">
                    <c:v>2008</c:v>
                  </c:pt>
                  <c:pt idx="2">
                    <c:v>2009</c:v>
                  </c:pt>
                  <c:pt idx="4">
                    <c:v>2010</c:v>
                  </c:pt>
                  <c:pt idx="6">
                    <c:v>2011</c:v>
                  </c:pt>
                  <c:pt idx="8">
                    <c:v>2012</c:v>
                  </c:pt>
                  <c:pt idx="10">
                    <c:v>2013</c:v>
                  </c:pt>
                  <c:pt idx="12">
                    <c:v>2014</c:v>
                  </c:pt>
                  <c:pt idx="14">
                    <c:v>2015</c:v>
                  </c:pt>
                  <c:pt idx="16">
                    <c:v>2016</c:v>
                  </c:pt>
                  <c:pt idx="18">
                    <c:v>2017</c:v>
                  </c:pt>
                  <c:pt idx="20">
                    <c:v>2018</c:v>
                  </c:pt>
                  <c:pt idx="22">
                    <c:v>2019</c:v>
                  </c:pt>
                  <c:pt idx="24">
                    <c:v>2020</c:v>
                  </c:pt>
                  <c:pt idx="26">
                    <c:v>2021</c:v>
                  </c:pt>
                  <c:pt idx="28">
                    <c:v>2022</c:v>
                  </c:pt>
                  <c:pt idx="30">
                    <c:v>2023</c:v>
                  </c:pt>
                  <c:pt idx="32">
                    <c:v>2024</c:v>
                  </c:pt>
                  <c:pt idx="34">
                    <c:v>2025</c:v>
                  </c:pt>
                </c:lvl>
              </c:multiLvlStrCache>
            </c:multiLvlStrRef>
          </c:cat>
          <c:val>
            <c:numRef>
              <c:f>'Matricula por Grado y Sector'!$C$13:$AL$13</c:f>
              <c:numCache>
                <c:formatCode>#,##0</c:formatCode>
                <c:ptCount val="36"/>
                <c:pt idx="0">
                  <c:v>2733</c:v>
                </c:pt>
                <c:pt idx="1">
                  <c:v>172</c:v>
                </c:pt>
                <c:pt idx="2">
                  <c:v>2855</c:v>
                </c:pt>
                <c:pt idx="3">
                  <c:v>211</c:v>
                </c:pt>
                <c:pt idx="4">
                  <c:v>2781</c:v>
                </c:pt>
                <c:pt idx="5">
                  <c:v>189</c:v>
                </c:pt>
                <c:pt idx="6">
                  <c:v>2660</c:v>
                </c:pt>
                <c:pt idx="7">
                  <c:v>176</c:v>
                </c:pt>
                <c:pt idx="8">
                  <c:v>2769</c:v>
                </c:pt>
                <c:pt idx="9">
                  <c:v>189</c:v>
                </c:pt>
                <c:pt idx="10">
                  <c:v>2667</c:v>
                </c:pt>
                <c:pt idx="11">
                  <c:v>196</c:v>
                </c:pt>
                <c:pt idx="12">
                  <c:v>2581</c:v>
                </c:pt>
                <c:pt idx="13">
                  <c:v>212</c:v>
                </c:pt>
                <c:pt idx="14">
                  <c:v>2600</c:v>
                </c:pt>
                <c:pt idx="15">
                  <c:v>211</c:v>
                </c:pt>
                <c:pt idx="16">
                  <c:v>2611</c:v>
                </c:pt>
                <c:pt idx="17">
                  <c:v>195</c:v>
                </c:pt>
                <c:pt idx="18">
                  <c:v>2603</c:v>
                </c:pt>
                <c:pt idx="19">
                  <c:v>244</c:v>
                </c:pt>
                <c:pt idx="20">
                  <c:v>2443</c:v>
                </c:pt>
                <c:pt idx="21">
                  <c:v>255</c:v>
                </c:pt>
                <c:pt idx="22">
                  <c:v>2348</c:v>
                </c:pt>
                <c:pt idx="23">
                  <c:v>264</c:v>
                </c:pt>
                <c:pt idx="24">
                  <c:v>2434</c:v>
                </c:pt>
                <c:pt idx="25">
                  <c:v>249</c:v>
                </c:pt>
                <c:pt idx="26">
                  <c:v>2446</c:v>
                </c:pt>
                <c:pt idx="27">
                  <c:v>220</c:v>
                </c:pt>
                <c:pt idx="28">
                  <c:v>2456</c:v>
                </c:pt>
                <c:pt idx="29">
                  <c:v>273</c:v>
                </c:pt>
                <c:pt idx="30">
                  <c:v>2359</c:v>
                </c:pt>
                <c:pt idx="31">
                  <c:v>301</c:v>
                </c:pt>
                <c:pt idx="32">
                  <c:v>2439</c:v>
                </c:pt>
                <c:pt idx="33">
                  <c:v>268</c:v>
                </c:pt>
                <c:pt idx="34">
                  <c:v>2421</c:v>
                </c:pt>
                <c:pt idx="35">
                  <c:v>341</c:v>
                </c:pt>
              </c:numCache>
            </c:numRef>
          </c:val>
          <c:extLst>
            <c:ext xmlns:c16="http://schemas.microsoft.com/office/drawing/2014/chart" uri="{C3380CC4-5D6E-409C-BE32-E72D297353CC}">
              <c16:uniqueId val="{00000003-BB44-4FA9-861F-2D4BDC927144}"/>
            </c:ext>
          </c:extLst>
        </c:ser>
        <c:ser>
          <c:idx val="4"/>
          <c:order val="4"/>
          <c:tx>
            <c:strRef>
              <c:f>'Matricula por Grado y Sector'!$B$14</c:f>
              <c:strCache>
                <c:ptCount val="1"/>
                <c:pt idx="0">
                  <c:v>5º</c:v>
                </c:pt>
              </c:strCache>
            </c:strRef>
          </c:tx>
          <c:invertIfNegative val="0"/>
          <c:cat>
            <c:multiLvlStrRef>
              <c:f>'Matricula por Grado y Sector'!$C$5:$AL$6</c:f>
              <c:multiLvlStrCache>
                <c:ptCount val="36"/>
                <c:lvl>
                  <c:pt idx="0">
                    <c:v>Oficial</c:v>
                  </c:pt>
                  <c:pt idx="1">
                    <c:v>No Oficial</c:v>
                  </c:pt>
                  <c:pt idx="2">
                    <c:v>Oficial</c:v>
                  </c:pt>
                  <c:pt idx="3">
                    <c:v>No Oficial</c:v>
                  </c:pt>
                  <c:pt idx="4">
                    <c:v>Oficial </c:v>
                  </c:pt>
                  <c:pt idx="5">
                    <c:v>No Oficial</c:v>
                  </c:pt>
                  <c:pt idx="6">
                    <c:v>Oficial</c:v>
                  </c:pt>
                  <c:pt idx="7">
                    <c:v>No Oficial</c:v>
                  </c:pt>
                  <c:pt idx="8">
                    <c:v>Oficial</c:v>
                  </c:pt>
                  <c:pt idx="9">
                    <c:v>No Oficial</c:v>
                  </c:pt>
                  <c:pt idx="10">
                    <c:v>Oficial</c:v>
                  </c:pt>
                  <c:pt idx="11">
                    <c:v>No Oficial</c:v>
                  </c:pt>
                  <c:pt idx="12">
                    <c:v>Oficial</c:v>
                  </c:pt>
                  <c:pt idx="13">
                    <c:v>No Oficial</c:v>
                  </c:pt>
                  <c:pt idx="14">
                    <c:v>Oficial</c:v>
                  </c:pt>
                  <c:pt idx="15">
                    <c:v>No Oficial</c:v>
                  </c:pt>
                  <c:pt idx="16">
                    <c:v>Oficial</c:v>
                  </c:pt>
                  <c:pt idx="17">
                    <c:v>No Oficial</c:v>
                  </c:pt>
                  <c:pt idx="18">
                    <c:v>Oficial</c:v>
                  </c:pt>
                  <c:pt idx="19">
                    <c:v>No Oficial</c:v>
                  </c:pt>
                  <c:pt idx="20">
                    <c:v>Oficial</c:v>
                  </c:pt>
                  <c:pt idx="21">
                    <c:v>No Oficial</c:v>
                  </c:pt>
                  <c:pt idx="22">
                    <c:v>Oficial</c:v>
                  </c:pt>
                  <c:pt idx="23">
                    <c:v>No Oficial</c:v>
                  </c:pt>
                  <c:pt idx="24">
                    <c:v>Oficial</c:v>
                  </c:pt>
                  <c:pt idx="25">
                    <c:v>No Oficial</c:v>
                  </c:pt>
                  <c:pt idx="26">
                    <c:v>Oficial</c:v>
                  </c:pt>
                  <c:pt idx="27">
                    <c:v>No Oficial</c:v>
                  </c:pt>
                  <c:pt idx="28">
                    <c:v>Oficial</c:v>
                  </c:pt>
                  <c:pt idx="29">
                    <c:v>No Oficial</c:v>
                  </c:pt>
                  <c:pt idx="30">
                    <c:v>Oficial</c:v>
                  </c:pt>
                  <c:pt idx="31">
                    <c:v>No Oficial</c:v>
                  </c:pt>
                  <c:pt idx="32">
                    <c:v>Oficial</c:v>
                  </c:pt>
                  <c:pt idx="33">
                    <c:v>No Oficial</c:v>
                  </c:pt>
                  <c:pt idx="34">
                    <c:v>Oficial</c:v>
                  </c:pt>
                  <c:pt idx="35">
                    <c:v>No Oficial</c:v>
                  </c:pt>
                </c:lvl>
                <c:lvl>
                  <c:pt idx="0">
                    <c:v>2008</c:v>
                  </c:pt>
                  <c:pt idx="2">
                    <c:v>2009</c:v>
                  </c:pt>
                  <c:pt idx="4">
                    <c:v>2010</c:v>
                  </c:pt>
                  <c:pt idx="6">
                    <c:v>2011</c:v>
                  </c:pt>
                  <c:pt idx="8">
                    <c:v>2012</c:v>
                  </c:pt>
                  <c:pt idx="10">
                    <c:v>2013</c:v>
                  </c:pt>
                  <c:pt idx="12">
                    <c:v>2014</c:v>
                  </c:pt>
                  <c:pt idx="14">
                    <c:v>2015</c:v>
                  </c:pt>
                  <c:pt idx="16">
                    <c:v>2016</c:v>
                  </c:pt>
                  <c:pt idx="18">
                    <c:v>2017</c:v>
                  </c:pt>
                  <c:pt idx="20">
                    <c:v>2018</c:v>
                  </c:pt>
                  <c:pt idx="22">
                    <c:v>2019</c:v>
                  </c:pt>
                  <c:pt idx="24">
                    <c:v>2020</c:v>
                  </c:pt>
                  <c:pt idx="26">
                    <c:v>2021</c:v>
                  </c:pt>
                  <c:pt idx="28">
                    <c:v>2022</c:v>
                  </c:pt>
                  <c:pt idx="30">
                    <c:v>2023</c:v>
                  </c:pt>
                  <c:pt idx="32">
                    <c:v>2024</c:v>
                  </c:pt>
                  <c:pt idx="34">
                    <c:v>2025</c:v>
                  </c:pt>
                </c:lvl>
              </c:multiLvlStrCache>
            </c:multiLvlStrRef>
          </c:cat>
          <c:val>
            <c:numRef>
              <c:f>'Matricula por Grado y Sector'!$C$14:$AL$14</c:f>
              <c:numCache>
                <c:formatCode>#,##0</c:formatCode>
                <c:ptCount val="36"/>
                <c:pt idx="0">
                  <c:v>2689</c:v>
                </c:pt>
                <c:pt idx="1">
                  <c:v>139</c:v>
                </c:pt>
                <c:pt idx="2">
                  <c:v>2684</c:v>
                </c:pt>
                <c:pt idx="3">
                  <c:v>186</c:v>
                </c:pt>
                <c:pt idx="4">
                  <c:v>2868</c:v>
                </c:pt>
                <c:pt idx="5">
                  <c:v>178</c:v>
                </c:pt>
                <c:pt idx="6">
                  <c:v>2677</c:v>
                </c:pt>
                <c:pt idx="7">
                  <c:v>187</c:v>
                </c:pt>
                <c:pt idx="8">
                  <c:v>2649</c:v>
                </c:pt>
                <c:pt idx="9">
                  <c:v>173</c:v>
                </c:pt>
                <c:pt idx="10">
                  <c:v>2759</c:v>
                </c:pt>
                <c:pt idx="11">
                  <c:v>187</c:v>
                </c:pt>
                <c:pt idx="12">
                  <c:v>2545</c:v>
                </c:pt>
                <c:pt idx="13">
                  <c:v>197</c:v>
                </c:pt>
                <c:pt idx="14">
                  <c:v>2541</c:v>
                </c:pt>
                <c:pt idx="15">
                  <c:v>199</c:v>
                </c:pt>
                <c:pt idx="16">
                  <c:v>2603</c:v>
                </c:pt>
                <c:pt idx="17">
                  <c:v>205</c:v>
                </c:pt>
                <c:pt idx="18">
                  <c:v>2592</c:v>
                </c:pt>
                <c:pt idx="19">
                  <c:v>175</c:v>
                </c:pt>
                <c:pt idx="20">
                  <c:v>2556</c:v>
                </c:pt>
                <c:pt idx="21">
                  <c:v>214</c:v>
                </c:pt>
                <c:pt idx="22">
                  <c:v>2421</c:v>
                </c:pt>
                <c:pt idx="23">
                  <c:v>219</c:v>
                </c:pt>
                <c:pt idx="24">
                  <c:v>2286</c:v>
                </c:pt>
                <c:pt idx="25">
                  <c:v>215</c:v>
                </c:pt>
                <c:pt idx="26">
                  <c:v>2460</c:v>
                </c:pt>
                <c:pt idx="27">
                  <c:v>194</c:v>
                </c:pt>
                <c:pt idx="28">
                  <c:v>2363</c:v>
                </c:pt>
                <c:pt idx="29">
                  <c:v>233</c:v>
                </c:pt>
                <c:pt idx="30">
                  <c:v>2435</c:v>
                </c:pt>
                <c:pt idx="31">
                  <c:v>248</c:v>
                </c:pt>
                <c:pt idx="32">
                  <c:v>2334</c:v>
                </c:pt>
                <c:pt idx="33">
                  <c:v>270</c:v>
                </c:pt>
                <c:pt idx="34">
                  <c:v>2439</c:v>
                </c:pt>
                <c:pt idx="35">
                  <c:v>241</c:v>
                </c:pt>
              </c:numCache>
            </c:numRef>
          </c:val>
          <c:extLst>
            <c:ext xmlns:c16="http://schemas.microsoft.com/office/drawing/2014/chart" uri="{C3380CC4-5D6E-409C-BE32-E72D297353CC}">
              <c16:uniqueId val="{00000004-BB44-4FA9-861F-2D4BDC927144}"/>
            </c:ext>
          </c:extLst>
        </c:ser>
        <c:dLbls>
          <c:showLegendKey val="0"/>
          <c:showVal val="0"/>
          <c:showCatName val="0"/>
          <c:showSerName val="0"/>
          <c:showPercent val="0"/>
          <c:showBubbleSize val="0"/>
        </c:dLbls>
        <c:gapWidth val="150"/>
        <c:axId val="356442232"/>
        <c:axId val="356442624"/>
      </c:barChart>
      <c:catAx>
        <c:axId val="356442232"/>
        <c:scaling>
          <c:orientation val="minMax"/>
        </c:scaling>
        <c:delete val="0"/>
        <c:axPos val="b"/>
        <c:numFmt formatCode="General" sourceLinked="1"/>
        <c:majorTickMark val="out"/>
        <c:minorTickMark val="none"/>
        <c:tickLblPos val="nextTo"/>
        <c:crossAx val="356442624"/>
        <c:crosses val="autoZero"/>
        <c:auto val="1"/>
        <c:lblAlgn val="ctr"/>
        <c:lblOffset val="100"/>
        <c:noMultiLvlLbl val="0"/>
      </c:catAx>
      <c:valAx>
        <c:axId val="356442624"/>
        <c:scaling>
          <c:orientation val="minMax"/>
        </c:scaling>
        <c:delete val="0"/>
        <c:axPos val="l"/>
        <c:majorGridlines/>
        <c:numFmt formatCode="#,##0" sourceLinked="1"/>
        <c:majorTickMark val="out"/>
        <c:minorTickMark val="none"/>
        <c:tickLblPos val="nextTo"/>
        <c:crossAx val="356442232"/>
        <c:crosses val="autoZero"/>
        <c:crossBetween val="between"/>
      </c:valAx>
    </c:plotArea>
    <c:legend>
      <c:legendPos val="t"/>
      <c:layout/>
      <c:overlay val="0"/>
    </c:legend>
    <c:plotVisOnly val="1"/>
    <c:dispBlanksAs val="gap"/>
    <c:showDLblsOverMax val="0"/>
  </c:chart>
  <c:printSettings>
    <c:headerFooter/>
    <c:pageMargins b="0.7500000000000091" l="0.70000000000000062" r="0.70000000000000062" t="0.7500000000000091" header="0.30000000000000032" footer="0.3000000000000003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'Matricula por Grado y Sector'!$B$15</c:f>
              <c:strCache>
                <c:ptCount val="1"/>
                <c:pt idx="0">
                  <c:v>6º</c:v>
                </c:pt>
              </c:strCache>
            </c:strRef>
          </c:tx>
          <c:invertIfNegative val="0"/>
          <c:cat>
            <c:multiLvlStrRef>
              <c:f>'Matricula por Grado y Sector'!$C$5:$AL$6</c:f>
              <c:multiLvlStrCache>
                <c:ptCount val="36"/>
                <c:lvl>
                  <c:pt idx="0">
                    <c:v>Oficial</c:v>
                  </c:pt>
                  <c:pt idx="1">
                    <c:v>No Oficial</c:v>
                  </c:pt>
                  <c:pt idx="2">
                    <c:v>Oficial</c:v>
                  </c:pt>
                  <c:pt idx="3">
                    <c:v>No Oficial</c:v>
                  </c:pt>
                  <c:pt idx="4">
                    <c:v>Oficial </c:v>
                  </c:pt>
                  <c:pt idx="5">
                    <c:v>No Oficial</c:v>
                  </c:pt>
                  <c:pt idx="6">
                    <c:v>Oficial</c:v>
                  </c:pt>
                  <c:pt idx="7">
                    <c:v>No Oficial</c:v>
                  </c:pt>
                  <c:pt idx="8">
                    <c:v>Oficial</c:v>
                  </c:pt>
                  <c:pt idx="9">
                    <c:v>No Oficial</c:v>
                  </c:pt>
                  <c:pt idx="10">
                    <c:v>Oficial</c:v>
                  </c:pt>
                  <c:pt idx="11">
                    <c:v>No Oficial</c:v>
                  </c:pt>
                  <c:pt idx="12">
                    <c:v>Oficial</c:v>
                  </c:pt>
                  <c:pt idx="13">
                    <c:v>No Oficial</c:v>
                  </c:pt>
                  <c:pt idx="14">
                    <c:v>Oficial</c:v>
                  </c:pt>
                  <c:pt idx="15">
                    <c:v>No Oficial</c:v>
                  </c:pt>
                  <c:pt idx="16">
                    <c:v>Oficial</c:v>
                  </c:pt>
                  <c:pt idx="17">
                    <c:v>No Oficial</c:v>
                  </c:pt>
                  <c:pt idx="18">
                    <c:v>Oficial</c:v>
                  </c:pt>
                  <c:pt idx="19">
                    <c:v>No Oficial</c:v>
                  </c:pt>
                  <c:pt idx="20">
                    <c:v>Oficial</c:v>
                  </c:pt>
                  <c:pt idx="21">
                    <c:v>No Oficial</c:v>
                  </c:pt>
                  <c:pt idx="22">
                    <c:v>Oficial</c:v>
                  </c:pt>
                  <c:pt idx="23">
                    <c:v>No Oficial</c:v>
                  </c:pt>
                  <c:pt idx="24">
                    <c:v>Oficial</c:v>
                  </c:pt>
                  <c:pt idx="25">
                    <c:v>No Oficial</c:v>
                  </c:pt>
                  <c:pt idx="26">
                    <c:v>Oficial</c:v>
                  </c:pt>
                  <c:pt idx="27">
                    <c:v>No Oficial</c:v>
                  </c:pt>
                  <c:pt idx="28">
                    <c:v>Oficial</c:v>
                  </c:pt>
                  <c:pt idx="29">
                    <c:v>No Oficial</c:v>
                  </c:pt>
                  <c:pt idx="30">
                    <c:v>Oficial</c:v>
                  </c:pt>
                  <c:pt idx="31">
                    <c:v>No Oficial</c:v>
                  </c:pt>
                  <c:pt idx="32">
                    <c:v>Oficial</c:v>
                  </c:pt>
                  <c:pt idx="33">
                    <c:v>No Oficial</c:v>
                  </c:pt>
                  <c:pt idx="34">
                    <c:v>Oficial</c:v>
                  </c:pt>
                  <c:pt idx="35">
                    <c:v>No Oficial</c:v>
                  </c:pt>
                </c:lvl>
                <c:lvl>
                  <c:pt idx="0">
                    <c:v>2008</c:v>
                  </c:pt>
                  <c:pt idx="2">
                    <c:v>2009</c:v>
                  </c:pt>
                  <c:pt idx="4">
                    <c:v>2010</c:v>
                  </c:pt>
                  <c:pt idx="6">
                    <c:v>2011</c:v>
                  </c:pt>
                  <c:pt idx="8">
                    <c:v>2012</c:v>
                  </c:pt>
                  <c:pt idx="10">
                    <c:v>2013</c:v>
                  </c:pt>
                  <c:pt idx="12">
                    <c:v>2014</c:v>
                  </c:pt>
                  <c:pt idx="14">
                    <c:v>2015</c:v>
                  </c:pt>
                  <c:pt idx="16">
                    <c:v>2016</c:v>
                  </c:pt>
                  <c:pt idx="18">
                    <c:v>2017</c:v>
                  </c:pt>
                  <c:pt idx="20">
                    <c:v>2018</c:v>
                  </c:pt>
                  <c:pt idx="22">
                    <c:v>2019</c:v>
                  </c:pt>
                  <c:pt idx="24">
                    <c:v>2020</c:v>
                  </c:pt>
                  <c:pt idx="26">
                    <c:v>2021</c:v>
                  </c:pt>
                  <c:pt idx="28">
                    <c:v>2022</c:v>
                  </c:pt>
                  <c:pt idx="30">
                    <c:v>2023</c:v>
                  </c:pt>
                  <c:pt idx="32">
                    <c:v>2024</c:v>
                  </c:pt>
                  <c:pt idx="34">
                    <c:v>2025</c:v>
                  </c:pt>
                </c:lvl>
              </c:multiLvlStrCache>
            </c:multiLvlStrRef>
          </c:cat>
          <c:val>
            <c:numRef>
              <c:f>'Matricula por Grado y Sector'!$C$15:$AL$15</c:f>
              <c:numCache>
                <c:formatCode>#,##0</c:formatCode>
                <c:ptCount val="36"/>
                <c:pt idx="0">
                  <c:v>2568</c:v>
                </c:pt>
                <c:pt idx="1">
                  <c:v>134</c:v>
                </c:pt>
                <c:pt idx="2">
                  <c:v>2588</c:v>
                </c:pt>
                <c:pt idx="3">
                  <c:v>161</c:v>
                </c:pt>
                <c:pt idx="4">
                  <c:v>2879</c:v>
                </c:pt>
                <c:pt idx="5">
                  <c:v>181</c:v>
                </c:pt>
                <c:pt idx="6">
                  <c:v>3005</c:v>
                </c:pt>
                <c:pt idx="7">
                  <c:v>182</c:v>
                </c:pt>
                <c:pt idx="8">
                  <c:v>3046</c:v>
                </c:pt>
                <c:pt idx="9">
                  <c:v>171</c:v>
                </c:pt>
                <c:pt idx="10">
                  <c:v>3134</c:v>
                </c:pt>
                <c:pt idx="11">
                  <c:v>141</c:v>
                </c:pt>
                <c:pt idx="12">
                  <c:v>3351</c:v>
                </c:pt>
                <c:pt idx="13">
                  <c:v>142</c:v>
                </c:pt>
                <c:pt idx="14">
                  <c:v>3281</c:v>
                </c:pt>
                <c:pt idx="15">
                  <c:v>163</c:v>
                </c:pt>
                <c:pt idx="16">
                  <c:v>3213</c:v>
                </c:pt>
                <c:pt idx="17">
                  <c:v>163</c:v>
                </c:pt>
                <c:pt idx="18">
                  <c:v>3177</c:v>
                </c:pt>
                <c:pt idx="19">
                  <c:v>181</c:v>
                </c:pt>
                <c:pt idx="20">
                  <c:v>3164</c:v>
                </c:pt>
                <c:pt idx="21">
                  <c:v>167</c:v>
                </c:pt>
                <c:pt idx="22">
                  <c:v>3228</c:v>
                </c:pt>
                <c:pt idx="23">
                  <c:v>167</c:v>
                </c:pt>
                <c:pt idx="24">
                  <c:v>3163</c:v>
                </c:pt>
                <c:pt idx="25">
                  <c:v>136</c:v>
                </c:pt>
                <c:pt idx="26">
                  <c:v>2750</c:v>
                </c:pt>
                <c:pt idx="27">
                  <c:v>149</c:v>
                </c:pt>
                <c:pt idx="28">
                  <c:v>2797</c:v>
                </c:pt>
                <c:pt idx="29">
                  <c:v>184</c:v>
                </c:pt>
                <c:pt idx="30">
                  <c:v>2743</c:v>
                </c:pt>
                <c:pt idx="31">
                  <c:v>204</c:v>
                </c:pt>
                <c:pt idx="32">
                  <c:v>2903</c:v>
                </c:pt>
                <c:pt idx="33">
                  <c:v>217</c:v>
                </c:pt>
                <c:pt idx="34">
                  <c:v>2711</c:v>
                </c:pt>
                <c:pt idx="35">
                  <c:v>249</c:v>
                </c:pt>
              </c:numCache>
            </c:numRef>
          </c:val>
          <c:extLst>
            <c:ext xmlns:c16="http://schemas.microsoft.com/office/drawing/2014/chart" uri="{C3380CC4-5D6E-409C-BE32-E72D297353CC}">
              <c16:uniqueId val="{00000000-27D6-400D-BE48-03787B44AA28}"/>
            </c:ext>
          </c:extLst>
        </c:ser>
        <c:ser>
          <c:idx val="1"/>
          <c:order val="1"/>
          <c:tx>
            <c:strRef>
              <c:f>'Matricula por Grado y Sector'!$B$16</c:f>
              <c:strCache>
                <c:ptCount val="1"/>
                <c:pt idx="0">
                  <c:v>7º</c:v>
                </c:pt>
              </c:strCache>
            </c:strRef>
          </c:tx>
          <c:invertIfNegative val="0"/>
          <c:cat>
            <c:multiLvlStrRef>
              <c:f>'Matricula por Grado y Sector'!$C$5:$AL$6</c:f>
              <c:multiLvlStrCache>
                <c:ptCount val="36"/>
                <c:lvl>
                  <c:pt idx="0">
                    <c:v>Oficial</c:v>
                  </c:pt>
                  <c:pt idx="1">
                    <c:v>No Oficial</c:v>
                  </c:pt>
                  <c:pt idx="2">
                    <c:v>Oficial</c:v>
                  </c:pt>
                  <c:pt idx="3">
                    <c:v>No Oficial</c:v>
                  </c:pt>
                  <c:pt idx="4">
                    <c:v>Oficial </c:v>
                  </c:pt>
                  <c:pt idx="5">
                    <c:v>No Oficial</c:v>
                  </c:pt>
                  <c:pt idx="6">
                    <c:v>Oficial</c:v>
                  </c:pt>
                  <c:pt idx="7">
                    <c:v>No Oficial</c:v>
                  </c:pt>
                  <c:pt idx="8">
                    <c:v>Oficial</c:v>
                  </c:pt>
                  <c:pt idx="9">
                    <c:v>No Oficial</c:v>
                  </c:pt>
                  <c:pt idx="10">
                    <c:v>Oficial</c:v>
                  </c:pt>
                  <c:pt idx="11">
                    <c:v>No Oficial</c:v>
                  </c:pt>
                  <c:pt idx="12">
                    <c:v>Oficial</c:v>
                  </c:pt>
                  <c:pt idx="13">
                    <c:v>No Oficial</c:v>
                  </c:pt>
                  <c:pt idx="14">
                    <c:v>Oficial</c:v>
                  </c:pt>
                  <c:pt idx="15">
                    <c:v>No Oficial</c:v>
                  </c:pt>
                  <c:pt idx="16">
                    <c:v>Oficial</c:v>
                  </c:pt>
                  <c:pt idx="17">
                    <c:v>No Oficial</c:v>
                  </c:pt>
                  <c:pt idx="18">
                    <c:v>Oficial</c:v>
                  </c:pt>
                  <c:pt idx="19">
                    <c:v>No Oficial</c:v>
                  </c:pt>
                  <c:pt idx="20">
                    <c:v>Oficial</c:v>
                  </c:pt>
                  <c:pt idx="21">
                    <c:v>No Oficial</c:v>
                  </c:pt>
                  <c:pt idx="22">
                    <c:v>Oficial</c:v>
                  </c:pt>
                  <c:pt idx="23">
                    <c:v>No Oficial</c:v>
                  </c:pt>
                  <c:pt idx="24">
                    <c:v>Oficial</c:v>
                  </c:pt>
                  <c:pt idx="25">
                    <c:v>No Oficial</c:v>
                  </c:pt>
                  <c:pt idx="26">
                    <c:v>Oficial</c:v>
                  </c:pt>
                  <c:pt idx="27">
                    <c:v>No Oficial</c:v>
                  </c:pt>
                  <c:pt idx="28">
                    <c:v>Oficial</c:v>
                  </c:pt>
                  <c:pt idx="29">
                    <c:v>No Oficial</c:v>
                  </c:pt>
                  <c:pt idx="30">
                    <c:v>Oficial</c:v>
                  </c:pt>
                  <c:pt idx="31">
                    <c:v>No Oficial</c:v>
                  </c:pt>
                  <c:pt idx="32">
                    <c:v>Oficial</c:v>
                  </c:pt>
                  <c:pt idx="33">
                    <c:v>No Oficial</c:v>
                  </c:pt>
                  <c:pt idx="34">
                    <c:v>Oficial</c:v>
                  </c:pt>
                  <c:pt idx="35">
                    <c:v>No Oficial</c:v>
                  </c:pt>
                </c:lvl>
                <c:lvl>
                  <c:pt idx="0">
                    <c:v>2008</c:v>
                  </c:pt>
                  <c:pt idx="2">
                    <c:v>2009</c:v>
                  </c:pt>
                  <c:pt idx="4">
                    <c:v>2010</c:v>
                  </c:pt>
                  <c:pt idx="6">
                    <c:v>2011</c:v>
                  </c:pt>
                  <c:pt idx="8">
                    <c:v>2012</c:v>
                  </c:pt>
                  <c:pt idx="10">
                    <c:v>2013</c:v>
                  </c:pt>
                  <c:pt idx="12">
                    <c:v>2014</c:v>
                  </c:pt>
                  <c:pt idx="14">
                    <c:v>2015</c:v>
                  </c:pt>
                  <c:pt idx="16">
                    <c:v>2016</c:v>
                  </c:pt>
                  <c:pt idx="18">
                    <c:v>2017</c:v>
                  </c:pt>
                  <c:pt idx="20">
                    <c:v>2018</c:v>
                  </c:pt>
                  <c:pt idx="22">
                    <c:v>2019</c:v>
                  </c:pt>
                  <c:pt idx="24">
                    <c:v>2020</c:v>
                  </c:pt>
                  <c:pt idx="26">
                    <c:v>2021</c:v>
                  </c:pt>
                  <c:pt idx="28">
                    <c:v>2022</c:v>
                  </c:pt>
                  <c:pt idx="30">
                    <c:v>2023</c:v>
                  </c:pt>
                  <c:pt idx="32">
                    <c:v>2024</c:v>
                  </c:pt>
                  <c:pt idx="34">
                    <c:v>2025</c:v>
                  </c:pt>
                </c:lvl>
              </c:multiLvlStrCache>
            </c:multiLvlStrRef>
          </c:cat>
          <c:val>
            <c:numRef>
              <c:f>'Matricula por Grado y Sector'!$C$16:$AL$16</c:f>
              <c:numCache>
                <c:formatCode>#,##0</c:formatCode>
                <c:ptCount val="36"/>
                <c:pt idx="0">
                  <c:v>2201</c:v>
                </c:pt>
                <c:pt idx="1">
                  <c:v>125</c:v>
                </c:pt>
                <c:pt idx="2">
                  <c:v>2214</c:v>
                </c:pt>
                <c:pt idx="3">
                  <c:v>182</c:v>
                </c:pt>
                <c:pt idx="4">
                  <c:v>2464</c:v>
                </c:pt>
                <c:pt idx="5">
                  <c:v>131</c:v>
                </c:pt>
                <c:pt idx="6">
                  <c:v>2417</c:v>
                </c:pt>
                <c:pt idx="7">
                  <c:v>166</c:v>
                </c:pt>
                <c:pt idx="8">
                  <c:v>2554</c:v>
                </c:pt>
                <c:pt idx="9">
                  <c:v>178</c:v>
                </c:pt>
                <c:pt idx="10">
                  <c:v>2547</c:v>
                </c:pt>
                <c:pt idx="11">
                  <c:v>148</c:v>
                </c:pt>
                <c:pt idx="12">
                  <c:v>2508</c:v>
                </c:pt>
                <c:pt idx="13">
                  <c:v>138</c:v>
                </c:pt>
                <c:pt idx="14">
                  <c:v>2607</c:v>
                </c:pt>
                <c:pt idx="15">
                  <c:v>158</c:v>
                </c:pt>
                <c:pt idx="16">
                  <c:v>2512</c:v>
                </c:pt>
                <c:pt idx="17">
                  <c:v>162</c:v>
                </c:pt>
                <c:pt idx="18">
                  <c:v>2564</c:v>
                </c:pt>
                <c:pt idx="19">
                  <c:v>155</c:v>
                </c:pt>
                <c:pt idx="20">
                  <c:v>2342</c:v>
                </c:pt>
                <c:pt idx="21">
                  <c:v>170</c:v>
                </c:pt>
                <c:pt idx="22">
                  <c:v>2451</c:v>
                </c:pt>
                <c:pt idx="23">
                  <c:v>150</c:v>
                </c:pt>
                <c:pt idx="24">
                  <c:v>2440</c:v>
                </c:pt>
                <c:pt idx="25">
                  <c:v>163</c:v>
                </c:pt>
                <c:pt idx="26">
                  <c:v>2626</c:v>
                </c:pt>
                <c:pt idx="27">
                  <c:v>155</c:v>
                </c:pt>
                <c:pt idx="28">
                  <c:v>2280</c:v>
                </c:pt>
                <c:pt idx="29">
                  <c:v>154</c:v>
                </c:pt>
                <c:pt idx="30">
                  <c:v>2346</c:v>
                </c:pt>
                <c:pt idx="31">
                  <c:v>187</c:v>
                </c:pt>
                <c:pt idx="32">
                  <c:v>2246</c:v>
                </c:pt>
                <c:pt idx="33">
                  <c:v>187</c:v>
                </c:pt>
                <c:pt idx="34">
                  <c:v>2387</c:v>
                </c:pt>
                <c:pt idx="35">
                  <c:v>210</c:v>
                </c:pt>
              </c:numCache>
            </c:numRef>
          </c:val>
          <c:extLst>
            <c:ext xmlns:c16="http://schemas.microsoft.com/office/drawing/2014/chart" uri="{C3380CC4-5D6E-409C-BE32-E72D297353CC}">
              <c16:uniqueId val="{00000001-27D6-400D-BE48-03787B44AA28}"/>
            </c:ext>
          </c:extLst>
        </c:ser>
        <c:ser>
          <c:idx val="2"/>
          <c:order val="2"/>
          <c:tx>
            <c:strRef>
              <c:f>'Matricula por Grado y Sector'!$B$17</c:f>
              <c:strCache>
                <c:ptCount val="1"/>
                <c:pt idx="0">
                  <c:v>8º</c:v>
                </c:pt>
              </c:strCache>
            </c:strRef>
          </c:tx>
          <c:invertIfNegative val="0"/>
          <c:cat>
            <c:multiLvlStrRef>
              <c:f>'Matricula por Grado y Sector'!$C$5:$AL$6</c:f>
              <c:multiLvlStrCache>
                <c:ptCount val="36"/>
                <c:lvl>
                  <c:pt idx="0">
                    <c:v>Oficial</c:v>
                  </c:pt>
                  <c:pt idx="1">
                    <c:v>No Oficial</c:v>
                  </c:pt>
                  <c:pt idx="2">
                    <c:v>Oficial</c:v>
                  </c:pt>
                  <c:pt idx="3">
                    <c:v>No Oficial</c:v>
                  </c:pt>
                  <c:pt idx="4">
                    <c:v>Oficial </c:v>
                  </c:pt>
                  <c:pt idx="5">
                    <c:v>No Oficial</c:v>
                  </c:pt>
                  <c:pt idx="6">
                    <c:v>Oficial</c:v>
                  </c:pt>
                  <c:pt idx="7">
                    <c:v>No Oficial</c:v>
                  </c:pt>
                  <c:pt idx="8">
                    <c:v>Oficial</c:v>
                  </c:pt>
                  <c:pt idx="9">
                    <c:v>No Oficial</c:v>
                  </c:pt>
                  <c:pt idx="10">
                    <c:v>Oficial</c:v>
                  </c:pt>
                  <c:pt idx="11">
                    <c:v>No Oficial</c:v>
                  </c:pt>
                  <c:pt idx="12">
                    <c:v>Oficial</c:v>
                  </c:pt>
                  <c:pt idx="13">
                    <c:v>No Oficial</c:v>
                  </c:pt>
                  <c:pt idx="14">
                    <c:v>Oficial</c:v>
                  </c:pt>
                  <c:pt idx="15">
                    <c:v>No Oficial</c:v>
                  </c:pt>
                  <c:pt idx="16">
                    <c:v>Oficial</c:v>
                  </c:pt>
                  <c:pt idx="17">
                    <c:v>No Oficial</c:v>
                  </c:pt>
                  <c:pt idx="18">
                    <c:v>Oficial</c:v>
                  </c:pt>
                  <c:pt idx="19">
                    <c:v>No Oficial</c:v>
                  </c:pt>
                  <c:pt idx="20">
                    <c:v>Oficial</c:v>
                  </c:pt>
                  <c:pt idx="21">
                    <c:v>No Oficial</c:v>
                  </c:pt>
                  <c:pt idx="22">
                    <c:v>Oficial</c:v>
                  </c:pt>
                  <c:pt idx="23">
                    <c:v>No Oficial</c:v>
                  </c:pt>
                  <c:pt idx="24">
                    <c:v>Oficial</c:v>
                  </c:pt>
                  <c:pt idx="25">
                    <c:v>No Oficial</c:v>
                  </c:pt>
                  <c:pt idx="26">
                    <c:v>Oficial</c:v>
                  </c:pt>
                  <c:pt idx="27">
                    <c:v>No Oficial</c:v>
                  </c:pt>
                  <c:pt idx="28">
                    <c:v>Oficial</c:v>
                  </c:pt>
                  <c:pt idx="29">
                    <c:v>No Oficial</c:v>
                  </c:pt>
                  <c:pt idx="30">
                    <c:v>Oficial</c:v>
                  </c:pt>
                  <c:pt idx="31">
                    <c:v>No Oficial</c:v>
                  </c:pt>
                  <c:pt idx="32">
                    <c:v>Oficial</c:v>
                  </c:pt>
                  <c:pt idx="33">
                    <c:v>No Oficial</c:v>
                  </c:pt>
                  <c:pt idx="34">
                    <c:v>Oficial</c:v>
                  </c:pt>
                  <c:pt idx="35">
                    <c:v>No Oficial</c:v>
                  </c:pt>
                </c:lvl>
                <c:lvl>
                  <c:pt idx="0">
                    <c:v>2008</c:v>
                  </c:pt>
                  <c:pt idx="2">
                    <c:v>2009</c:v>
                  </c:pt>
                  <c:pt idx="4">
                    <c:v>2010</c:v>
                  </c:pt>
                  <c:pt idx="6">
                    <c:v>2011</c:v>
                  </c:pt>
                  <c:pt idx="8">
                    <c:v>2012</c:v>
                  </c:pt>
                  <c:pt idx="10">
                    <c:v>2013</c:v>
                  </c:pt>
                  <c:pt idx="12">
                    <c:v>2014</c:v>
                  </c:pt>
                  <c:pt idx="14">
                    <c:v>2015</c:v>
                  </c:pt>
                  <c:pt idx="16">
                    <c:v>2016</c:v>
                  </c:pt>
                  <c:pt idx="18">
                    <c:v>2017</c:v>
                  </c:pt>
                  <c:pt idx="20">
                    <c:v>2018</c:v>
                  </c:pt>
                  <c:pt idx="22">
                    <c:v>2019</c:v>
                  </c:pt>
                  <c:pt idx="24">
                    <c:v>2020</c:v>
                  </c:pt>
                  <c:pt idx="26">
                    <c:v>2021</c:v>
                  </c:pt>
                  <c:pt idx="28">
                    <c:v>2022</c:v>
                  </c:pt>
                  <c:pt idx="30">
                    <c:v>2023</c:v>
                  </c:pt>
                  <c:pt idx="32">
                    <c:v>2024</c:v>
                  </c:pt>
                  <c:pt idx="34">
                    <c:v>2025</c:v>
                  </c:pt>
                </c:lvl>
              </c:multiLvlStrCache>
            </c:multiLvlStrRef>
          </c:cat>
          <c:val>
            <c:numRef>
              <c:f>'Matricula por Grado y Sector'!$C$17:$AL$17</c:f>
              <c:numCache>
                <c:formatCode>#,##0</c:formatCode>
                <c:ptCount val="36"/>
                <c:pt idx="0">
                  <c:v>1755</c:v>
                </c:pt>
                <c:pt idx="1">
                  <c:v>96</c:v>
                </c:pt>
                <c:pt idx="2">
                  <c:v>1850</c:v>
                </c:pt>
                <c:pt idx="3">
                  <c:v>195</c:v>
                </c:pt>
                <c:pt idx="4">
                  <c:v>2141</c:v>
                </c:pt>
                <c:pt idx="5">
                  <c:v>173</c:v>
                </c:pt>
                <c:pt idx="6">
                  <c:v>2227</c:v>
                </c:pt>
                <c:pt idx="7">
                  <c:v>145</c:v>
                </c:pt>
                <c:pt idx="8">
                  <c:v>2071</c:v>
                </c:pt>
                <c:pt idx="9">
                  <c:v>169</c:v>
                </c:pt>
                <c:pt idx="10">
                  <c:v>2179</c:v>
                </c:pt>
                <c:pt idx="11">
                  <c:v>173</c:v>
                </c:pt>
                <c:pt idx="12">
                  <c:v>2169</c:v>
                </c:pt>
                <c:pt idx="13">
                  <c:v>152</c:v>
                </c:pt>
                <c:pt idx="14">
                  <c:v>2203</c:v>
                </c:pt>
                <c:pt idx="15">
                  <c:v>136</c:v>
                </c:pt>
                <c:pt idx="16">
                  <c:v>2191</c:v>
                </c:pt>
                <c:pt idx="17">
                  <c:v>148</c:v>
                </c:pt>
                <c:pt idx="18">
                  <c:v>2139</c:v>
                </c:pt>
                <c:pt idx="19">
                  <c:v>151</c:v>
                </c:pt>
                <c:pt idx="20">
                  <c:v>2123</c:v>
                </c:pt>
                <c:pt idx="21">
                  <c:v>161</c:v>
                </c:pt>
                <c:pt idx="22">
                  <c:v>2175</c:v>
                </c:pt>
                <c:pt idx="23">
                  <c:v>144</c:v>
                </c:pt>
                <c:pt idx="24">
                  <c:v>2100</c:v>
                </c:pt>
                <c:pt idx="25">
                  <c:v>133</c:v>
                </c:pt>
                <c:pt idx="26">
                  <c:v>2220</c:v>
                </c:pt>
                <c:pt idx="27">
                  <c:v>138</c:v>
                </c:pt>
                <c:pt idx="28">
                  <c:v>2189</c:v>
                </c:pt>
                <c:pt idx="29">
                  <c:v>174</c:v>
                </c:pt>
                <c:pt idx="30">
                  <c:v>1970</c:v>
                </c:pt>
                <c:pt idx="31">
                  <c:v>150</c:v>
                </c:pt>
                <c:pt idx="32">
                  <c:v>1966</c:v>
                </c:pt>
                <c:pt idx="33">
                  <c:v>184</c:v>
                </c:pt>
                <c:pt idx="34">
                  <c:v>1970</c:v>
                </c:pt>
                <c:pt idx="35">
                  <c:v>176</c:v>
                </c:pt>
              </c:numCache>
            </c:numRef>
          </c:val>
          <c:extLst>
            <c:ext xmlns:c16="http://schemas.microsoft.com/office/drawing/2014/chart" uri="{C3380CC4-5D6E-409C-BE32-E72D297353CC}">
              <c16:uniqueId val="{00000002-27D6-400D-BE48-03787B44AA28}"/>
            </c:ext>
          </c:extLst>
        </c:ser>
        <c:ser>
          <c:idx val="3"/>
          <c:order val="3"/>
          <c:tx>
            <c:strRef>
              <c:f>'Matricula por Grado y Sector'!$B$18</c:f>
              <c:strCache>
                <c:ptCount val="1"/>
                <c:pt idx="0">
                  <c:v>9º</c:v>
                </c:pt>
              </c:strCache>
            </c:strRef>
          </c:tx>
          <c:invertIfNegative val="0"/>
          <c:cat>
            <c:multiLvlStrRef>
              <c:f>'Matricula por Grado y Sector'!$C$5:$AL$6</c:f>
              <c:multiLvlStrCache>
                <c:ptCount val="36"/>
                <c:lvl>
                  <c:pt idx="0">
                    <c:v>Oficial</c:v>
                  </c:pt>
                  <c:pt idx="1">
                    <c:v>No Oficial</c:v>
                  </c:pt>
                  <c:pt idx="2">
                    <c:v>Oficial</c:v>
                  </c:pt>
                  <c:pt idx="3">
                    <c:v>No Oficial</c:v>
                  </c:pt>
                  <c:pt idx="4">
                    <c:v>Oficial </c:v>
                  </c:pt>
                  <c:pt idx="5">
                    <c:v>No Oficial</c:v>
                  </c:pt>
                  <c:pt idx="6">
                    <c:v>Oficial</c:v>
                  </c:pt>
                  <c:pt idx="7">
                    <c:v>No Oficial</c:v>
                  </c:pt>
                  <c:pt idx="8">
                    <c:v>Oficial</c:v>
                  </c:pt>
                  <c:pt idx="9">
                    <c:v>No Oficial</c:v>
                  </c:pt>
                  <c:pt idx="10">
                    <c:v>Oficial</c:v>
                  </c:pt>
                  <c:pt idx="11">
                    <c:v>No Oficial</c:v>
                  </c:pt>
                  <c:pt idx="12">
                    <c:v>Oficial</c:v>
                  </c:pt>
                  <c:pt idx="13">
                    <c:v>No Oficial</c:v>
                  </c:pt>
                  <c:pt idx="14">
                    <c:v>Oficial</c:v>
                  </c:pt>
                  <c:pt idx="15">
                    <c:v>No Oficial</c:v>
                  </c:pt>
                  <c:pt idx="16">
                    <c:v>Oficial</c:v>
                  </c:pt>
                  <c:pt idx="17">
                    <c:v>No Oficial</c:v>
                  </c:pt>
                  <c:pt idx="18">
                    <c:v>Oficial</c:v>
                  </c:pt>
                  <c:pt idx="19">
                    <c:v>No Oficial</c:v>
                  </c:pt>
                  <c:pt idx="20">
                    <c:v>Oficial</c:v>
                  </c:pt>
                  <c:pt idx="21">
                    <c:v>No Oficial</c:v>
                  </c:pt>
                  <c:pt idx="22">
                    <c:v>Oficial</c:v>
                  </c:pt>
                  <c:pt idx="23">
                    <c:v>No Oficial</c:v>
                  </c:pt>
                  <c:pt idx="24">
                    <c:v>Oficial</c:v>
                  </c:pt>
                  <c:pt idx="25">
                    <c:v>No Oficial</c:v>
                  </c:pt>
                  <c:pt idx="26">
                    <c:v>Oficial</c:v>
                  </c:pt>
                  <c:pt idx="27">
                    <c:v>No Oficial</c:v>
                  </c:pt>
                  <c:pt idx="28">
                    <c:v>Oficial</c:v>
                  </c:pt>
                  <c:pt idx="29">
                    <c:v>No Oficial</c:v>
                  </c:pt>
                  <c:pt idx="30">
                    <c:v>Oficial</c:v>
                  </c:pt>
                  <c:pt idx="31">
                    <c:v>No Oficial</c:v>
                  </c:pt>
                  <c:pt idx="32">
                    <c:v>Oficial</c:v>
                  </c:pt>
                  <c:pt idx="33">
                    <c:v>No Oficial</c:v>
                  </c:pt>
                  <c:pt idx="34">
                    <c:v>Oficial</c:v>
                  </c:pt>
                  <c:pt idx="35">
                    <c:v>No Oficial</c:v>
                  </c:pt>
                </c:lvl>
                <c:lvl>
                  <c:pt idx="0">
                    <c:v>2008</c:v>
                  </c:pt>
                  <c:pt idx="2">
                    <c:v>2009</c:v>
                  </c:pt>
                  <c:pt idx="4">
                    <c:v>2010</c:v>
                  </c:pt>
                  <c:pt idx="6">
                    <c:v>2011</c:v>
                  </c:pt>
                  <c:pt idx="8">
                    <c:v>2012</c:v>
                  </c:pt>
                  <c:pt idx="10">
                    <c:v>2013</c:v>
                  </c:pt>
                  <c:pt idx="12">
                    <c:v>2014</c:v>
                  </c:pt>
                  <c:pt idx="14">
                    <c:v>2015</c:v>
                  </c:pt>
                  <c:pt idx="16">
                    <c:v>2016</c:v>
                  </c:pt>
                  <c:pt idx="18">
                    <c:v>2017</c:v>
                  </c:pt>
                  <c:pt idx="20">
                    <c:v>2018</c:v>
                  </c:pt>
                  <c:pt idx="22">
                    <c:v>2019</c:v>
                  </c:pt>
                  <c:pt idx="24">
                    <c:v>2020</c:v>
                  </c:pt>
                  <c:pt idx="26">
                    <c:v>2021</c:v>
                  </c:pt>
                  <c:pt idx="28">
                    <c:v>2022</c:v>
                  </c:pt>
                  <c:pt idx="30">
                    <c:v>2023</c:v>
                  </c:pt>
                  <c:pt idx="32">
                    <c:v>2024</c:v>
                  </c:pt>
                  <c:pt idx="34">
                    <c:v>2025</c:v>
                  </c:pt>
                </c:lvl>
              </c:multiLvlStrCache>
            </c:multiLvlStrRef>
          </c:cat>
          <c:val>
            <c:numRef>
              <c:f>'Matricula por Grado y Sector'!$C$18:$AL$18</c:f>
              <c:numCache>
                <c:formatCode>#,##0</c:formatCode>
                <c:ptCount val="36"/>
                <c:pt idx="0">
                  <c:v>1379</c:v>
                </c:pt>
                <c:pt idx="1">
                  <c:v>83</c:v>
                </c:pt>
                <c:pt idx="2">
                  <c:v>1524</c:v>
                </c:pt>
                <c:pt idx="3">
                  <c:v>157</c:v>
                </c:pt>
                <c:pt idx="4">
                  <c:v>1731</c:v>
                </c:pt>
                <c:pt idx="5">
                  <c:v>151</c:v>
                </c:pt>
                <c:pt idx="6">
                  <c:v>1758</c:v>
                </c:pt>
                <c:pt idx="7">
                  <c:v>176</c:v>
                </c:pt>
                <c:pt idx="8">
                  <c:v>1756</c:v>
                </c:pt>
                <c:pt idx="9">
                  <c:v>144</c:v>
                </c:pt>
                <c:pt idx="10">
                  <c:v>1764</c:v>
                </c:pt>
                <c:pt idx="11">
                  <c:v>124</c:v>
                </c:pt>
                <c:pt idx="12">
                  <c:v>1762</c:v>
                </c:pt>
                <c:pt idx="13">
                  <c:v>147</c:v>
                </c:pt>
                <c:pt idx="14">
                  <c:v>1800</c:v>
                </c:pt>
                <c:pt idx="15">
                  <c:v>132</c:v>
                </c:pt>
                <c:pt idx="16">
                  <c:v>1733</c:v>
                </c:pt>
                <c:pt idx="17">
                  <c:v>126</c:v>
                </c:pt>
                <c:pt idx="18">
                  <c:v>1767</c:v>
                </c:pt>
                <c:pt idx="19">
                  <c:v>129</c:v>
                </c:pt>
                <c:pt idx="20">
                  <c:v>1700</c:v>
                </c:pt>
                <c:pt idx="21">
                  <c:v>119</c:v>
                </c:pt>
                <c:pt idx="22">
                  <c:v>1859</c:v>
                </c:pt>
                <c:pt idx="23">
                  <c:v>132</c:v>
                </c:pt>
                <c:pt idx="24">
                  <c:v>1784</c:v>
                </c:pt>
                <c:pt idx="25">
                  <c:v>118</c:v>
                </c:pt>
                <c:pt idx="26">
                  <c:v>1810</c:v>
                </c:pt>
                <c:pt idx="27">
                  <c:v>139</c:v>
                </c:pt>
                <c:pt idx="28">
                  <c:v>1737</c:v>
                </c:pt>
                <c:pt idx="29">
                  <c:v>137</c:v>
                </c:pt>
                <c:pt idx="30">
                  <c:v>1851</c:v>
                </c:pt>
                <c:pt idx="31">
                  <c:v>158</c:v>
                </c:pt>
                <c:pt idx="32">
                  <c:v>1668</c:v>
                </c:pt>
                <c:pt idx="33">
                  <c:v>142</c:v>
                </c:pt>
                <c:pt idx="34">
                  <c:v>1717</c:v>
                </c:pt>
                <c:pt idx="35">
                  <c:v>173</c:v>
                </c:pt>
              </c:numCache>
            </c:numRef>
          </c:val>
          <c:extLst>
            <c:ext xmlns:c16="http://schemas.microsoft.com/office/drawing/2014/chart" uri="{C3380CC4-5D6E-409C-BE32-E72D297353CC}">
              <c16:uniqueId val="{00000003-27D6-400D-BE48-03787B44AA28}"/>
            </c:ext>
          </c:extLst>
        </c:ser>
        <c:dLbls>
          <c:showLegendKey val="0"/>
          <c:showVal val="0"/>
          <c:showCatName val="0"/>
          <c:showSerName val="0"/>
          <c:showPercent val="0"/>
          <c:showBubbleSize val="0"/>
        </c:dLbls>
        <c:gapWidth val="150"/>
        <c:axId val="356445368"/>
        <c:axId val="356444192"/>
      </c:barChart>
      <c:catAx>
        <c:axId val="356445368"/>
        <c:scaling>
          <c:orientation val="minMax"/>
        </c:scaling>
        <c:delete val="0"/>
        <c:axPos val="b"/>
        <c:numFmt formatCode="General" sourceLinked="1"/>
        <c:majorTickMark val="out"/>
        <c:minorTickMark val="none"/>
        <c:tickLblPos val="nextTo"/>
        <c:crossAx val="356444192"/>
        <c:crosses val="autoZero"/>
        <c:auto val="1"/>
        <c:lblAlgn val="ctr"/>
        <c:lblOffset val="100"/>
        <c:noMultiLvlLbl val="0"/>
      </c:catAx>
      <c:valAx>
        <c:axId val="356444192"/>
        <c:scaling>
          <c:orientation val="minMax"/>
        </c:scaling>
        <c:delete val="0"/>
        <c:axPos val="l"/>
        <c:majorGridlines/>
        <c:numFmt formatCode="#,##0" sourceLinked="1"/>
        <c:majorTickMark val="out"/>
        <c:minorTickMark val="none"/>
        <c:tickLblPos val="nextTo"/>
        <c:crossAx val="356445368"/>
        <c:crosses val="autoZero"/>
        <c:crossBetween val="between"/>
      </c:valAx>
    </c:plotArea>
    <c:legend>
      <c:legendPos val="t"/>
      <c:layout/>
      <c:overlay val="0"/>
    </c:legend>
    <c:plotVisOnly val="1"/>
    <c:dispBlanksAs val="gap"/>
    <c:showDLblsOverMax val="0"/>
  </c:chart>
  <c:printSettings>
    <c:headerFooter/>
    <c:pageMargins b="0.7500000000000091" l="0.70000000000000062" r="0.70000000000000062" t="0.7500000000000091" header="0.30000000000000032" footer="0.3000000000000003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'Matricula por Grado y Sector'!$B$19</c:f>
              <c:strCache>
                <c:ptCount val="1"/>
                <c:pt idx="0">
                  <c:v>10º</c:v>
                </c:pt>
              </c:strCache>
            </c:strRef>
          </c:tx>
          <c:invertIfNegative val="0"/>
          <c:cat>
            <c:multiLvlStrRef>
              <c:f>'Matricula por Grado y Sector'!$C$5:$AL$6</c:f>
              <c:multiLvlStrCache>
                <c:ptCount val="36"/>
                <c:lvl>
                  <c:pt idx="0">
                    <c:v>Oficial</c:v>
                  </c:pt>
                  <c:pt idx="1">
                    <c:v>No Oficial</c:v>
                  </c:pt>
                  <c:pt idx="2">
                    <c:v>Oficial</c:v>
                  </c:pt>
                  <c:pt idx="3">
                    <c:v>No Oficial</c:v>
                  </c:pt>
                  <c:pt idx="4">
                    <c:v>Oficial </c:v>
                  </c:pt>
                  <c:pt idx="5">
                    <c:v>No Oficial</c:v>
                  </c:pt>
                  <c:pt idx="6">
                    <c:v>Oficial</c:v>
                  </c:pt>
                  <c:pt idx="7">
                    <c:v>No Oficial</c:v>
                  </c:pt>
                  <c:pt idx="8">
                    <c:v>Oficial</c:v>
                  </c:pt>
                  <c:pt idx="9">
                    <c:v>No Oficial</c:v>
                  </c:pt>
                  <c:pt idx="10">
                    <c:v>Oficial</c:v>
                  </c:pt>
                  <c:pt idx="11">
                    <c:v>No Oficial</c:v>
                  </c:pt>
                  <c:pt idx="12">
                    <c:v>Oficial</c:v>
                  </c:pt>
                  <c:pt idx="13">
                    <c:v>No Oficial</c:v>
                  </c:pt>
                  <c:pt idx="14">
                    <c:v>Oficial</c:v>
                  </c:pt>
                  <c:pt idx="15">
                    <c:v>No Oficial</c:v>
                  </c:pt>
                  <c:pt idx="16">
                    <c:v>Oficial</c:v>
                  </c:pt>
                  <c:pt idx="17">
                    <c:v>No Oficial</c:v>
                  </c:pt>
                  <c:pt idx="18">
                    <c:v>Oficial</c:v>
                  </c:pt>
                  <c:pt idx="19">
                    <c:v>No Oficial</c:v>
                  </c:pt>
                  <c:pt idx="20">
                    <c:v>Oficial</c:v>
                  </c:pt>
                  <c:pt idx="21">
                    <c:v>No Oficial</c:v>
                  </c:pt>
                  <c:pt idx="22">
                    <c:v>Oficial</c:v>
                  </c:pt>
                  <c:pt idx="23">
                    <c:v>No Oficial</c:v>
                  </c:pt>
                  <c:pt idx="24">
                    <c:v>Oficial</c:v>
                  </c:pt>
                  <c:pt idx="25">
                    <c:v>No Oficial</c:v>
                  </c:pt>
                  <c:pt idx="26">
                    <c:v>Oficial</c:v>
                  </c:pt>
                  <c:pt idx="27">
                    <c:v>No Oficial</c:v>
                  </c:pt>
                  <c:pt idx="28">
                    <c:v>Oficial</c:v>
                  </c:pt>
                  <c:pt idx="29">
                    <c:v>No Oficial</c:v>
                  </c:pt>
                  <c:pt idx="30">
                    <c:v>Oficial</c:v>
                  </c:pt>
                  <c:pt idx="31">
                    <c:v>No Oficial</c:v>
                  </c:pt>
                  <c:pt idx="32">
                    <c:v>Oficial</c:v>
                  </c:pt>
                  <c:pt idx="33">
                    <c:v>No Oficial</c:v>
                  </c:pt>
                  <c:pt idx="34">
                    <c:v>Oficial</c:v>
                  </c:pt>
                  <c:pt idx="35">
                    <c:v>No Oficial</c:v>
                  </c:pt>
                </c:lvl>
                <c:lvl>
                  <c:pt idx="0">
                    <c:v>2008</c:v>
                  </c:pt>
                  <c:pt idx="2">
                    <c:v>2009</c:v>
                  </c:pt>
                  <c:pt idx="4">
                    <c:v>2010</c:v>
                  </c:pt>
                  <c:pt idx="6">
                    <c:v>2011</c:v>
                  </c:pt>
                  <c:pt idx="8">
                    <c:v>2012</c:v>
                  </c:pt>
                  <c:pt idx="10">
                    <c:v>2013</c:v>
                  </c:pt>
                  <c:pt idx="12">
                    <c:v>2014</c:v>
                  </c:pt>
                  <c:pt idx="14">
                    <c:v>2015</c:v>
                  </c:pt>
                  <c:pt idx="16">
                    <c:v>2016</c:v>
                  </c:pt>
                  <c:pt idx="18">
                    <c:v>2017</c:v>
                  </c:pt>
                  <c:pt idx="20">
                    <c:v>2018</c:v>
                  </c:pt>
                  <c:pt idx="22">
                    <c:v>2019</c:v>
                  </c:pt>
                  <c:pt idx="24">
                    <c:v>2020</c:v>
                  </c:pt>
                  <c:pt idx="26">
                    <c:v>2021</c:v>
                  </c:pt>
                  <c:pt idx="28">
                    <c:v>2022</c:v>
                  </c:pt>
                  <c:pt idx="30">
                    <c:v>2023</c:v>
                  </c:pt>
                  <c:pt idx="32">
                    <c:v>2024</c:v>
                  </c:pt>
                  <c:pt idx="34">
                    <c:v>2025</c:v>
                  </c:pt>
                </c:lvl>
              </c:multiLvlStrCache>
            </c:multiLvlStrRef>
          </c:cat>
          <c:val>
            <c:numRef>
              <c:f>'Matricula por Grado y Sector'!$C$19:$AL$19</c:f>
              <c:numCache>
                <c:formatCode>#,##0</c:formatCode>
                <c:ptCount val="36"/>
                <c:pt idx="0">
                  <c:v>1141</c:v>
                </c:pt>
                <c:pt idx="1">
                  <c:v>109</c:v>
                </c:pt>
                <c:pt idx="2">
                  <c:v>1152</c:v>
                </c:pt>
                <c:pt idx="3">
                  <c:v>112</c:v>
                </c:pt>
                <c:pt idx="4">
                  <c:v>1454</c:v>
                </c:pt>
                <c:pt idx="5">
                  <c:v>122</c:v>
                </c:pt>
                <c:pt idx="6">
                  <c:v>1581</c:v>
                </c:pt>
                <c:pt idx="7">
                  <c:v>128</c:v>
                </c:pt>
                <c:pt idx="8">
                  <c:v>1547</c:v>
                </c:pt>
                <c:pt idx="9">
                  <c:v>138</c:v>
                </c:pt>
                <c:pt idx="10">
                  <c:v>1538</c:v>
                </c:pt>
                <c:pt idx="11">
                  <c:v>133</c:v>
                </c:pt>
                <c:pt idx="12">
                  <c:v>1584</c:v>
                </c:pt>
                <c:pt idx="13">
                  <c:v>109</c:v>
                </c:pt>
                <c:pt idx="14">
                  <c:v>1583</c:v>
                </c:pt>
                <c:pt idx="15">
                  <c:v>118</c:v>
                </c:pt>
                <c:pt idx="16">
                  <c:v>1628</c:v>
                </c:pt>
                <c:pt idx="17">
                  <c:v>110</c:v>
                </c:pt>
                <c:pt idx="18">
                  <c:v>1583</c:v>
                </c:pt>
                <c:pt idx="19">
                  <c:v>112</c:v>
                </c:pt>
                <c:pt idx="20">
                  <c:v>1565</c:v>
                </c:pt>
                <c:pt idx="21">
                  <c:v>101</c:v>
                </c:pt>
                <c:pt idx="22">
                  <c:v>1477</c:v>
                </c:pt>
                <c:pt idx="23">
                  <c:v>114</c:v>
                </c:pt>
                <c:pt idx="24">
                  <c:v>1575</c:v>
                </c:pt>
                <c:pt idx="25">
                  <c:v>107</c:v>
                </c:pt>
                <c:pt idx="26">
                  <c:v>1606</c:v>
                </c:pt>
                <c:pt idx="27">
                  <c:v>114</c:v>
                </c:pt>
                <c:pt idx="28">
                  <c:v>1577</c:v>
                </c:pt>
                <c:pt idx="29">
                  <c:v>132</c:v>
                </c:pt>
                <c:pt idx="30">
                  <c:v>1478</c:v>
                </c:pt>
                <c:pt idx="31">
                  <c:v>121</c:v>
                </c:pt>
                <c:pt idx="32">
                  <c:v>1517</c:v>
                </c:pt>
                <c:pt idx="33">
                  <c:v>147</c:v>
                </c:pt>
                <c:pt idx="34">
                  <c:v>1424</c:v>
                </c:pt>
                <c:pt idx="35">
                  <c:v>125</c:v>
                </c:pt>
              </c:numCache>
            </c:numRef>
          </c:val>
          <c:extLst>
            <c:ext xmlns:c16="http://schemas.microsoft.com/office/drawing/2014/chart" uri="{C3380CC4-5D6E-409C-BE32-E72D297353CC}">
              <c16:uniqueId val="{00000000-DBC9-4F8B-9E6E-9ACFFAA82B4C}"/>
            </c:ext>
          </c:extLst>
        </c:ser>
        <c:ser>
          <c:idx val="1"/>
          <c:order val="1"/>
          <c:tx>
            <c:strRef>
              <c:f>'Matricula por Grado y Sector'!$B$20</c:f>
              <c:strCache>
                <c:ptCount val="1"/>
                <c:pt idx="0">
                  <c:v>11º</c:v>
                </c:pt>
              </c:strCache>
            </c:strRef>
          </c:tx>
          <c:invertIfNegative val="0"/>
          <c:cat>
            <c:multiLvlStrRef>
              <c:f>'Matricula por Grado y Sector'!$C$5:$AL$6</c:f>
              <c:multiLvlStrCache>
                <c:ptCount val="36"/>
                <c:lvl>
                  <c:pt idx="0">
                    <c:v>Oficial</c:v>
                  </c:pt>
                  <c:pt idx="1">
                    <c:v>No Oficial</c:v>
                  </c:pt>
                  <c:pt idx="2">
                    <c:v>Oficial</c:v>
                  </c:pt>
                  <c:pt idx="3">
                    <c:v>No Oficial</c:v>
                  </c:pt>
                  <c:pt idx="4">
                    <c:v>Oficial </c:v>
                  </c:pt>
                  <c:pt idx="5">
                    <c:v>No Oficial</c:v>
                  </c:pt>
                  <c:pt idx="6">
                    <c:v>Oficial</c:v>
                  </c:pt>
                  <c:pt idx="7">
                    <c:v>No Oficial</c:v>
                  </c:pt>
                  <c:pt idx="8">
                    <c:v>Oficial</c:v>
                  </c:pt>
                  <c:pt idx="9">
                    <c:v>No Oficial</c:v>
                  </c:pt>
                  <c:pt idx="10">
                    <c:v>Oficial</c:v>
                  </c:pt>
                  <c:pt idx="11">
                    <c:v>No Oficial</c:v>
                  </c:pt>
                  <c:pt idx="12">
                    <c:v>Oficial</c:v>
                  </c:pt>
                  <c:pt idx="13">
                    <c:v>No Oficial</c:v>
                  </c:pt>
                  <c:pt idx="14">
                    <c:v>Oficial</c:v>
                  </c:pt>
                  <c:pt idx="15">
                    <c:v>No Oficial</c:v>
                  </c:pt>
                  <c:pt idx="16">
                    <c:v>Oficial</c:v>
                  </c:pt>
                  <c:pt idx="17">
                    <c:v>No Oficial</c:v>
                  </c:pt>
                  <c:pt idx="18">
                    <c:v>Oficial</c:v>
                  </c:pt>
                  <c:pt idx="19">
                    <c:v>No Oficial</c:v>
                  </c:pt>
                  <c:pt idx="20">
                    <c:v>Oficial</c:v>
                  </c:pt>
                  <c:pt idx="21">
                    <c:v>No Oficial</c:v>
                  </c:pt>
                  <c:pt idx="22">
                    <c:v>Oficial</c:v>
                  </c:pt>
                  <c:pt idx="23">
                    <c:v>No Oficial</c:v>
                  </c:pt>
                  <c:pt idx="24">
                    <c:v>Oficial</c:v>
                  </c:pt>
                  <c:pt idx="25">
                    <c:v>No Oficial</c:v>
                  </c:pt>
                  <c:pt idx="26">
                    <c:v>Oficial</c:v>
                  </c:pt>
                  <c:pt idx="27">
                    <c:v>No Oficial</c:v>
                  </c:pt>
                  <c:pt idx="28">
                    <c:v>Oficial</c:v>
                  </c:pt>
                  <c:pt idx="29">
                    <c:v>No Oficial</c:v>
                  </c:pt>
                  <c:pt idx="30">
                    <c:v>Oficial</c:v>
                  </c:pt>
                  <c:pt idx="31">
                    <c:v>No Oficial</c:v>
                  </c:pt>
                  <c:pt idx="32">
                    <c:v>Oficial</c:v>
                  </c:pt>
                  <c:pt idx="33">
                    <c:v>No Oficial</c:v>
                  </c:pt>
                  <c:pt idx="34">
                    <c:v>Oficial</c:v>
                  </c:pt>
                  <c:pt idx="35">
                    <c:v>No Oficial</c:v>
                  </c:pt>
                </c:lvl>
                <c:lvl>
                  <c:pt idx="0">
                    <c:v>2008</c:v>
                  </c:pt>
                  <c:pt idx="2">
                    <c:v>2009</c:v>
                  </c:pt>
                  <c:pt idx="4">
                    <c:v>2010</c:v>
                  </c:pt>
                  <c:pt idx="6">
                    <c:v>2011</c:v>
                  </c:pt>
                  <c:pt idx="8">
                    <c:v>2012</c:v>
                  </c:pt>
                  <c:pt idx="10">
                    <c:v>2013</c:v>
                  </c:pt>
                  <c:pt idx="12">
                    <c:v>2014</c:v>
                  </c:pt>
                  <c:pt idx="14">
                    <c:v>2015</c:v>
                  </c:pt>
                  <c:pt idx="16">
                    <c:v>2016</c:v>
                  </c:pt>
                  <c:pt idx="18">
                    <c:v>2017</c:v>
                  </c:pt>
                  <c:pt idx="20">
                    <c:v>2018</c:v>
                  </c:pt>
                  <c:pt idx="22">
                    <c:v>2019</c:v>
                  </c:pt>
                  <c:pt idx="24">
                    <c:v>2020</c:v>
                  </c:pt>
                  <c:pt idx="26">
                    <c:v>2021</c:v>
                  </c:pt>
                  <c:pt idx="28">
                    <c:v>2022</c:v>
                  </c:pt>
                  <c:pt idx="30">
                    <c:v>2023</c:v>
                  </c:pt>
                  <c:pt idx="32">
                    <c:v>2024</c:v>
                  </c:pt>
                  <c:pt idx="34">
                    <c:v>2025</c:v>
                  </c:pt>
                </c:lvl>
              </c:multiLvlStrCache>
            </c:multiLvlStrRef>
          </c:cat>
          <c:val>
            <c:numRef>
              <c:f>'Matricula por Grado y Sector'!$C$20:$AL$20</c:f>
              <c:numCache>
                <c:formatCode>#,##0</c:formatCode>
                <c:ptCount val="36"/>
                <c:pt idx="0">
                  <c:v>907</c:v>
                </c:pt>
                <c:pt idx="1">
                  <c:v>62</c:v>
                </c:pt>
                <c:pt idx="2">
                  <c:v>993</c:v>
                </c:pt>
                <c:pt idx="3">
                  <c:v>140</c:v>
                </c:pt>
                <c:pt idx="4">
                  <c:v>969</c:v>
                </c:pt>
                <c:pt idx="5">
                  <c:v>94</c:v>
                </c:pt>
                <c:pt idx="6">
                  <c:v>1025</c:v>
                </c:pt>
                <c:pt idx="7">
                  <c:v>111</c:v>
                </c:pt>
                <c:pt idx="8">
                  <c:v>1084</c:v>
                </c:pt>
                <c:pt idx="9">
                  <c:v>113</c:v>
                </c:pt>
                <c:pt idx="10">
                  <c:v>1139</c:v>
                </c:pt>
                <c:pt idx="11">
                  <c:v>117</c:v>
                </c:pt>
                <c:pt idx="12">
                  <c:v>1119</c:v>
                </c:pt>
                <c:pt idx="13">
                  <c:v>118</c:v>
                </c:pt>
                <c:pt idx="14">
                  <c:v>1182</c:v>
                </c:pt>
                <c:pt idx="15">
                  <c:v>117</c:v>
                </c:pt>
                <c:pt idx="16">
                  <c:v>1147</c:v>
                </c:pt>
                <c:pt idx="17">
                  <c:v>104</c:v>
                </c:pt>
                <c:pt idx="18">
                  <c:v>1166</c:v>
                </c:pt>
                <c:pt idx="19">
                  <c:v>92</c:v>
                </c:pt>
                <c:pt idx="20">
                  <c:v>1121</c:v>
                </c:pt>
                <c:pt idx="21">
                  <c:v>101</c:v>
                </c:pt>
                <c:pt idx="22">
                  <c:v>1164</c:v>
                </c:pt>
                <c:pt idx="23">
                  <c:v>89</c:v>
                </c:pt>
                <c:pt idx="24">
                  <c:v>1135</c:v>
                </c:pt>
                <c:pt idx="25">
                  <c:v>107</c:v>
                </c:pt>
                <c:pt idx="26">
                  <c:v>1261</c:v>
                </c:pt>
                <c:pt idx="27">
                  <c:v>106</c:v>
                </c:pt>
                <c:pt idx="28">
                  <c:v>1166</c:v>
                </c:pt>
                <c:pt idx="29">
                  <c:v>117</c:v>
                </c:pt>
                <c:pt idx="30">
                  <c:v>1151</c:v>
                </c:pt>
                <c:pt idx="31">
                  <c:v>124</c:v>
                </c:pt>
                <c:pt idx="32">
                  <c:v>1140</c:v>
                </c:pt>
                <c:pt idx="33">
                  <c:v>109</c:v>
                </c:pt>
                <c:pt idx="34">
                  <c:v>1221</c:v>
                </c:pt>
                <c:pt idx="35">
                  <c:v>141</c:v>
                </c:pt>
              </c:numCache>
            </c:numRef>
          </c:val>
          <c:extLst>
            <c:ext xmlns:c16="http://schemas.microsoft.com/office/drawing/2014/chart" uri="{C3380CC4-5D6E-409C-BE32-E72D297353CC}">
              <c16:uniqueId val="{00000001-DBC9-4F8B-9E6E-9ACFFAA82B4C}"/>
            </c:ext>
          </c:extLst>
        </c:ser>
        <c:dLbls>
          <c:showLegendKey val="0"/>
          <c:showVal val="0"/>
          <c:showCatName val="0"/>
          <c:showSerName val="0"/>
          <c:showPercent val="0"/>
          <c:showBubbleSize val="0"/>
        </c:dLbls>
        <c:gapWidth val="150"/>
        <c:axId val="356444584"/>
        <c:axId val="355566536"/>
      </c:barChart>
      <c:catAx>
        <c:axId val="356444584"/>
        <c:scaling>
          <c:orientation val="minMax"/>
        </c:scaling>
        <c:delete val="0"/>
        <c:axPos val="b"/>
        <c:numFmt formatCode="General" sourceLinked="1"/>
        <c:majorTickMark val="out"/>
        <c:minorTickMark val="none"/>
        <c:tickLblPos val="nextTo"/>
        <c:txPr>
          <a:bodyPr/>
          <a:lstStyle/>
          <a:p>
            <a:pPr>
              <a:defRPr b="0"/>
            </a:pPr>
            <a:endParaRPr lang="en-US"/>
          </a:p>
        </c:txPr>
        <c:crossAx val="355566536"/>
        <c:crosses val="autoZero"/>
        <c:auto val="1"/>
        <c:lblAlgn val="ctr"/>
        <c:lblOffset val="100"/>
        <c:noMultiLvlLbl val="0"/>
      </c:catAx>
      <c:valAx>
        <c:axId val="355566536"/>
        <c:scaling>
          <c:orientation val="minMax"/>
        </c:scaling>
        <c:delete val="0"/>
        <c:axPos val="l"/>
        <c:majorGridlines/>
        <c:numFmt formatCode="#,##0" sourceLinked="1"/>
        <c:majorTickMark val="out"/>
        <c:minorTickMark val="none"/>
        <c:tickLblPos val="nextTo"/>
        <c:crossAx val="356444584"/>
        <c:crosses val="autoZero"/>
        <c:crossBetween val="between"/>
      </c:valAx>
    </c:plotArea>
    <c:legend>
      <c:legendPos val="t"/>
      <c:layout/>
      <c:overlay val="0"/>
    </c:legend>
    <c:plotVisOnly val="1"/>
    <c:dispBlanksAs val="gap"/>
    <c:showDLblsOverMax val="0"/>
  </c:chart>
  <c:printSettings>
    <c:headerFooter/>
    <c:pageMargins b="0.7500000000000091" l="0.70000000000000062" r="0.70000000000000062" t="0.7500000000000091" header="0.30000000000000032" footer="0.30000000000000032"/>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'Matricula por Sector y Nivel'!$B$7</c:f>
              <c:strCache>
                <c:ptCount val="1"/>
                <c:pt idx="0">
                  <c:v>Pre y jardín</c:v>
                </c:pt>
              </c:strCache>
            </c:strRef>
          </c:tx>
          <c:invertIfNegative val="0"/>
          <c:dLbls>
            <c:spPr>
              <a:noFill/>
              <a:ln>
                <a:noFill/>
              </a:ln>
              <a:effectLst/>
            </c:sp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multiLvlStrRef>
              <c:f>'Matricula por Sector y Nivel'!$C$5:$AL$6</c:f>
              <c:multiLvlStrCache>
                <c:ptCount val="36"/>
                <c:lvl>
                  <c:pt idx="0">
                    <c:v>Oficial</c:v>
                  </c:pt>
                  <c:pt idx="1">
                    <c:v>No Oficial</c:v>
                  </c:pt>
                  <c:pt idx="2">
                    <c:v>Oficial</c:v>
                  </c:pt>
                  <c:pt idx="3">
                    <c:v>No Oficial</c:v>
                  </c:pt>
                  <c:pt idx="4">
                    <c:v>Oficial</c:v>
                  </c:pt>
                  <c:pt idx="5">
                    <c:v>No Oficial</c:v>
                  </c:pt>
                  <c:pt idx="6">
                    <c:v>Oficial</c:v>
                  </c:pt>
                  <c:pt idx="7">
                    <c:v>No Oficial</c:v>
                  </c:pt>
                  <c:pt idx="8">
                    <c:v>Oficial</c:v>
                  </c:pt>
                  <c:pt idx="9">
                    <c:v>No Oficial</c:v>
                  </c:pt>
                  <c:pt idx="10">
                    <c:v>Oficial</c:v>
                  </c:pt>
                  <c:pt idx="11">
                    <c:v>No Oficial</c:v>
                  </c:pt>
                  <c:pt idx="12">
                    <c:v>Oficial</c:v>
                  </c:pt>
                  <c:pt idx="13">
                    <c:v>No Oficial</c:v>
                  </c:pt>
                  <c:pt idx="14">
                    <c:v>Oficial</c:v>
                  </c:pt>
                  <c:pt idx="15">
                    <c:v>No Oficial</c:v>
                  </c:pt>
                  <c:pt idx="16">
                    <c:v>Oficial</c:v>
                  </c:pt>
                  <c:pt idx="17">
                    <c:v>No Oficial</c:v>
                  </c:pt>
                  <c:pt idx="18">
                    <c:v>Oficial</c:v>
                  </c:pt>
                  <c:pt idx="19">
                    <c:v>No Oficial</c:v>
                  </c:pt>
                  <c:pt idx="20">
                    <c:v>Oficial</c:v>
                  </c:pt>
                  <c:pt idx="21">
                    <c:v>No Oficial</c:v>
                  </c:pt>
                  <c:pt idx="22">
                    <c:v>Oficial</c:v>
                  </c:pt>
                  <c:pt idx="23">
                    <c:v>No Oficial</c:v>
                  </c:pt>
                  <c:pt idx="24">
                    <c:v>Oficial</c:v>
                  </c:pt>
                  <c:pt idx="25">
                    <c:v>No Oficial</c:v>
                  </c:pt>
                  <c:pt idx="26">
                    <c:v>Oficial</c:v>
                  </c:pt>
                  <c:pt idx="27">
                    <c:v>No Oficial</c:v>
                  </c:pt>
                  <c:pt idx="28">
                    <c:v>Oficial</c:v>
                  </c:pt>
                  <c:pt idx="29">
                    <c:v>No Oficial</c:v>
                  </c:pt>
                  <c:pt idx="30">
                    <c:v>Oficial</c:v>
                  </c:pt>
                  <c:pt idx="31">
                    <c:v>No Oficial</c:v>
                  </c:pt>
                  <c:pt idx="32">
                    <c:v>Oficial</c:v>
                  </c:pt>
                  <c:pt idx="33">
                    <c:v>No Oficial</c:v>
                  </c:pt>
                  <c:pt idx="34">
                    <c:v>Oficial</c:v>
                  </c:pt>
                  <c:pt idx="35">
                    <c:v>No Oficial</c:v>
                  </c:pt>
                </c:lvl>
                <c:lvl>
                  <c:pt idx="0">
                    <c:v>2008</c:v>
                  </c:pt>
                  <c:pt idx="2">
                    <c:v>2009</c:v>
                  </c:pt>
                  <c:pt idx="4">
                    <c:v>2010</c:v>
                  </c:pt>
                  <c:pt idx="6">
                    <c:v>2011</c:v>
                  </c:pt>
                  <c:pt idx="8">
                    <c:v>2012</c:v>
                  </c:pt>
                  <c:pt idx="10">
                    <c:v>2013</c:v>
                  </c:pt>
                  <c:pt idx="12">
                    <c:v>2014</c:v>
                  </c:pt>
                  <c:pt idx="14">
                    <c:v>2015</c:v>
                  </c:pt>
                  <c:pt idx="16">
                    <c:v>2016</c:v>
                  </c:pt>
                  <c:pt idx="18">
                    <c:v>2017</c:v>
                  </c:pt>
                  <c:pt idx="20">
                    <c:v>2018</c:v>
                  </c:pt>
                  <c:pt idx="22">
                    <c:v>2019</c:v>
                  </c:pt>
                  <c:pt idx="24">
                    <c:v>2020</c:v>
                  </c:pt>
                  <c:pt idx="26">
                    <c:v>2021</c:v>
                  </c:pt>
                  <c:pt idx="28">
                    <c:v>2022</c:v>
                  </c:pt>
                  <c:pt idx="30">
                    <c:v>2023</c:v>
                  </c:pt>
                  <c:pt idx="32">
                    <c:v>2024</c:v>
                  </c:pt>
                  <c:pt idx="34">
                    <c:v>2025</c:v>
                  </c:pt>
                </c:lvl>
              </c:multiLvlStrCache>
            </c:multiLvlStrRef>
          </c:cat>
          <c:val>
            <c:numRef>
              <c:f>'Matricula por Sector y Nivel'!$C$7:$AL$7</c:f>
              <c:numCache>
                <c:formatCode>#,##0</c:formatCode>
                <c:ptCount val="36"/>
                <c:pt idx="1">
                  <c:v>346</c:v>
                </c:pt>
                <c:pt idx="3">
                  <c:v>285</c:v>
                </c:pt>
                <c:pt idx="5">
                  <c:v>272</c:v>
                </c:pt>
                <c:pt idx="7">
                  <c:v>307</c:v>
                </c:pt>
                <c:pt idx="9" formatCode="General">
                  <c:v>315</c:v>
                </c:pt>
                <c:pt idx="11" formatCode="General">
                  <c:v>360</c:v>
                </c:pt>
                <c:pt idx="13" formatCode="General">
                  <c:v>387</c:v>
                </c:pt>
                <c:pt idx="15" formatCode="General">
                  <c:v>399</c:v>
                </c:pt>
                <c:pt idx="17" formatCode="General">
                  <c:v>441</c:v>
                </c:pt>
                <c:pt idx="19" formatCode="General">
                  <c:v>560</c:v>
                </c:pt>
                <c:pt idx="21" formatCode="General">
                  <c:v>485</c:v>
                </c:pt>
                <c:pt idx="23" formatCode="General">
                  <c:v>543</c:v>
                </c:pt>
                <c:pt idx="25" formatCode="General">
                  <c:v>380</c:v>
                </c:pt>
                <c:pt idx="27" formatCode="General">
                  <c:v>243</c:v>
                </c:pt>
                <c:pt idx="29" formatCode="General">
                  <c:v>401</c:v>
                </c:pt>
                <c:pt idx="31" formatCode="General">
                  <c:v>452</c:v>
                </c:pt>
                <c:pt idx="33" formatCode="General">
                  <c:v>332</c:v>
                </c:pt>
                <c:pt idx="34" formatCode="General">
                  <c:v>100</c:v>
                </c:pt>
                <c:pt idx="35" formatCode="General">
                  <c:v>281</c:v>
                </c:pt>
              </c:numCache>
            </c:numRef>
          </c:val>
          <c:extLst>
            <c:ext xmlns:c16="http://schemas.microsoft.com/office/drawing/2014/chart" uri="{C3380CC4-5D6E-409C-BE32-E72D297353CC}">
              <c16:uniqueId val="{00000000-66A3-471C-A211-55B90B96D5D5}"/>
            </c:ext>
          </c:extLst>
        </c:ser>
        <c:ser>
          <c:idx val="1"/>
          <c:order val="1"/>
          <c:tx>
            <c:strRef>
              <c:f>'Matricula por Sector y Nivel'!$B$8</c:f>
              <c:strCache>
                <c:ptCount val="1"/>
                <c:pt idx="0">
                  <c:v>Transición</c:v>
                </c:pt>
              </c:strCache>
            </c:strRef>
          </c:tx>
          <c:spPr>
            <a:solidFill>
              <a:schemeClr val="accent6">
                <a:lumMod val="75000"/>
              </a:schemeClr>
            </a:solidFill>
          </c:spPr>
          <c:invertIfNegative val="0"/>
          <c:dLbls>
            <c:spPr>
              <a:noFill/>
              <a:ln>
                <a:noFill/>
              </a:ln>
              <a:effectLst/>
            </c:sp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multiLvlStrRef>
              <c:f>'Matricula por Sector y Nivel'!$C$5:$AL$6</c:f>
              <c:multiLvlStrCache>
                <c:ptCount val="36"/>
                <c:lvl>
                  <c:pt idx="0">
                    <c:v>Oficial</c:v>
                  </c:pt>
                  <c:pt idx="1">
                    <c:v>No Oficial</c:v>
                  </c:pt>
                  <c:pt idx="2">
                    <c:v>Oficial</c:v>
                  </c:pt>
                  <c:pt idx="3">
                    <c:v>No Oficial</c:v>
                  </c:pt>
                  <c:pt idx="4">
                    <c:v>Oficial</c:v>
                  </c:pt>
                  <c:pt idx="5">
                    <c:v>No Oficial</c:v>
                  </c:pt>
                  <c:pt idx="6">
                    <c:v>Oficial</c:v>
                  </c:pt>
                  <c:pt idx="7">
                    <c:v>No Oficial</c:v>
                  </c:pt>
                  <c:pt idx="8">
                    <c:v>Oficial</c:v>
                  </c:pt>
                  <c:pt idx="9">
                    <c:v>No Oficial</c:v>
                  </c:pt>
                  <c:pt idx="10">
                    <c:v>Oficial</c:v>
                  </c:pt>
                  <c:pt idx="11">
                    <c:v>No Oficial</c:v>
                  </c:pt>
                  <c:pt idx="12">
                    <c:v>Oficial</c:v>
                  </c:pt>
                  <c:pt idx="13">
                    <c:v>No Oficial</c:v>
                  </c:pt>
                  <c:pt idx="14">
                    <c:v>Oficial</c:v>
                  </c:pt>
                  <c:pt idx="15">
                    <c:v>No Oficial</c:v>
                  </c:pt>
                  <c:pt idx="16">
                    <c:v>Oficial</c:v>
                  </c:pt>
                  <c:pt idx="17">
                    <c:v>No Oficial</c:v>
                  </c:pt>
                  <c:pt idx="18">
                    <c:v>Oficial</c:v>
                  </c:pt>
                  <c:pt idx="19">
                    <c:v>No Oficial</c:v>
                  </c:pt>
                  <c:pt idx="20">
                    <c:v>Oficial</c:v>
                  </c:pt>
                  <c:pt idx="21">
                    <c:v>No Oficial</c:v>
                  </c:pt>
                  <c:pt idx="22">
                    <c:v>Oficial</c:v>
                  </c:pt>
                  <c:pt idx="23">
                    <c:v>No Oficial</c:v>
                  </c:pt>
                  <c:pt idx="24">
                    <c:v>Oficial</c:v>
                  </c:pt>
                  <c:pt idx="25">
                    <c:v>No Oficial</c:v>
                  </c:pt>
                  <c:pt idx="26">
                    <c:v>Oficial</c:v>
                  </c:pt>
                  <c:pt idx="27">
                    <c:v>No Oficial</c:v>
                  </c:pt>
                  <c:pt idx="28">
                    <c:v>Oficial</c:v>
                  </c:pt>
                  <c:pt idx="29">
                    <c:v>No Oficial</c:v>
                  </c:pt>
                  <c:pt idx="30">
                    <c:v>Oficial</c:v>
                  </c:pt>
                  <c:pt idx="31">
                    <c:v>No Oficial</c:v>
                  </c:pt>
                  <c:pt idx="32">
                    <c:v>Oficial</c:v>
                  </c:pt>
                  <c:pt idx="33">
                    <c:v>No Oficial</c:v>
                  </c:pt>
                  <c:pt idx="34">
                    <c:v>Oficial</c:v>
                  </c:pt>
                  <c:pt idx="35">
                    <c:v>No Oficial</c:v>
                  </c:pt>
                </c:lvl>
                <c:lvl>
                  <c:pt idx="0">
                    <c:v>2008</c:v>
                  </c:pt>
                  <c:pt idx="2">
                    <c:v>2009</c:v>
                  </c:pt>
                  <c:pt idx="4">
                    <c:v>2010</c:v>
                  </c:pt>
                  <c:pt idx="6">
                    <c:v>2011</c:v>
                  </c:pt>
                  <c:pt idx="8">
                    <c:v>2012</c:v>
                  </c:pt>
                  <c:pt idx="10">
                    <c:v>2013</c:v>
                  </c:pt>
                  <c:pt idx="12">
                    <c:v>2014</c:v>
                  </c:pt>
                  <c:pt idx="14">
                    <c:v>2015</c:v>
                  </c:pt>
                  <c:pt idx="16">
                    <c:v>2016</c:v>
                  </c:pt>
                  <c:pt idx="18">
                    <c:v>2017</c:v>
                  </c:pt>
                  <c:pt idx="20">
                    <c:v>2018</c:v>
                  </c:pt>
                  <c:pt idx="22">
                    <c:v>2019</c:v>
                  </c:pt>
                  <c:pt idx="24">
                    <c:v>2020</c:v>
                  </c:pt>
                  <c:pt idx="26">
                    <c:v>2021</c:v>
                  </c:pt>
                  <c:pt idx="28">
                    <c:v>2022</c:v>
                  </c:pt>
                  <c:pt idx="30">
                    <c:v>2023</c:v>
                  </c:pt>
                  <c:pt idx="32">
                    <c:v>2024</c:v>
                  </c:pt>
                  <c:pt idx="34">
                    <c:v>2025</c:v>
                  </c:pt>
                </c:lvl>
              </c:multiLvlStrCache>
            </c:multiLvlStrRef>
          </c:cat>
          <c:val>
            <c:numRef>
              <c:f>'Matricula por Sector y Nivel'!$C$8:$AL$8</c:f>
              <c:numCache>
                <c:formatCode>#,##0</c:formatCode>
                <c:ptCount val="36"/>
                <c:pt idx="0">
                  <c:v>1874</c:v>
                </c:pt>
                <c:pt idx="1">
                  <c:v>239</c:v>
                </c:pt>
                <c:pt idx="2">
                  <c:v>1853</c:v>
                </c:pt>
                <c:pt idx="3">
                  <c:v>247</c:v>
                </c:pt>
                <c:pt idx="4">
                  <c:v>1858</c:v>
                </c:pt>
                <c:pt idx="5">
                  <c:v>257</c:v>
                </c:pt>
                <c:pt idx="6">
                  <c:v>2066</c:v>
                </c:pt>
                <c:pt idx="7">
                  <c:v>253</c:v>
                </c:pt>
                <c:pt idx="8">
                  <c:v>2105</c:v>
                </c:pt>
                <c:pt idx="9">
                  <c:v>268</c:v>
                </c:pt>
                <c:pt idx="10">
                  <c:v>2153</c:v>
                </c:pt>
                <c:pt idx="11">
                  <c:v>282</c:v>
                </c:pt>
                <c:pt idx="12">
                  <c:v>1954</c:v>
                </c:pt>
                <c:pt idx="13">
                  <c:v>322</c:v>
                </c:pt>
                <c:pt idx="14">
                  <c:v>1930</c:v>
                </c:pt>
                <c:pt idx="15">
                  <c:v>331</c:v>
                </c:pt>
                <c:pt idx="16">
                  <c:v>1960</c:v>
                </c:pt>
                <c:pt idx="17">
                  <c:v>335</c:v>
                </c:pt>
                <c:pt idx="18">
                  <c:v>2034</c:v>
                </c:pt>
                <c:pt idx="19">
                  <c:v>361</c:v>
                </c:pt>
                <c:pt idx="20">
                  <c:v>2075</c:v>
                </c:pt>
                <c:pt idx="21">
                  <c:v>410</c:v>
                </c:pt>
                <c:pt idx="22">
                  <c:v>2134</c:v>
                </c:pt>
                <c:pt idx="23">
                  <c:v>400</c:v>
                </c:pt>
                <c:pt idx="24">
                  <c:v>2026</c:v>
                </c:pt>
                <c:pt idx="25">
                  <c:v>357</c:v>
                </c:pt>
                <c:pt idx="26">
                  <c:v>1895</c:v>
                </c:pt>
                <c:pt idx="27">
                  <c:v>332</c:v>
                </c:pt>
                <c:pt idx="28">
                  <c:v>2216</c:v>
                </c:pt>
                <c:pt idx="29">
                  <c:v>400</c:v>
                </c:pt>
                <c:pt idx="30">
                  <c:v>2306</c:v>
                </c:pt>
                <c:pt idx="31">
                  <c:v>400</c:v>
                </c:pt>
                <c:pt idx="32">
                  <c:v>2113</c:v>
                </c:pt>
                <c:pt idx="33">
                  <c:v>368</c:v>
                </c:pt>
                <c:pt idx="34">
                  <c:v>1940</c:v>
                </c:pt>
                <c:pt idx="35">
                  <c:v>355</c:v>
                </c:pt>
              </c:numCache>
            </c:numRef>
          </c:val>
          <c:extLst>
            <c:ext xmlns:c16="http://schemas.microsoft.com/office/drawing/2014/chart" uri="{C3380CC4-5D6E-409C-BE32-E72D297353CC}">
              <c16:uniqueId val="{00000001-66A3-471C-A211-55B90B96D5D5}"/>
            </c:ext>
          </c:extLst>
        </c:ser>
        <c:dLbls>
          <c:showLegendKey val="0"/>
          <c:showVal val="0"/>
          <c:showCatName val="0"/>
          <c:showSerName val="0"/>
          <c:showPercent val="0"/>
          <c:showBubbleSize val="0"/>
        </c:dLbls>
        <c:gapWidth val="150"/>
        <c:axId val="355567320"/>
        <c:axId val="355567712"/>
      </c:barChart>
      <c:catAx>
        <c:axId val="355567320"/>
        <c:scaling>
          <c:orientation val="minMax"/>
        </c:scaling>
        <c:delete val="0"/>
        <c:axPos val="b"/>
        <c:numFmt formatCode="General" sourceLinked="0"/>
        <c:majorTickMark val="out"/>
        <c:minorTickMark val="none"/>
        <c:tickLblPos val="nextTo"/>
        <c:spPr>
          <a:effectLst/>
        </c:spPr>
        <c:txPr>
          <a:bodyPr/>
          <a:lstStyle/>
          <a:p>
            <a:pPr>
              <a:defRPr sz="1050" b="1"/>
            </a:pPr>
            <a:endParaRPr lang="en-US"/>
          </a:p>
        </c:txPr>
        <c:crossAx val="355567712"/>
        <c:crosses val="autoZero"/>
        <c:auto val="1"/>
        <c:lblAlgn val="ctr"/>
        <c:lblOffset val="100"/>
        <c:noMultiLvlLbl val="0"/>
      </c:catAx>
      <c:valAx>
        <c:axId val="355567712"/>
        <c:scaling>
          <c:orientation val="minMax"/>
        </c:scaling>
        <c:delete val="0"/>
        <c:axPos val="l"/>
        <c:majorGridlines/>
        <c:numFmt formatCode="#,##0" sourceLinked="1"/>
        <c:majorTickMark val="out"/>
        <c:minorTickMark val="none"/>
        <c:tickLblPos val="nextTo"/>
        <c:crossAx val="355567320"/>
        <c:crosses val="autoZero"/>
        <c:crossBetween val="between"/>
      </c:valAx>
      <c:spPr>
        <a:solidFill>
          <a:schemeClr val="accent5">
            <a:lumMod val="20000"/>
            <a:lumOff val="80000"/>
          </a:schemeClr>
        </a:solidFill>
      </c:spPr>
    </c:plotArea>
    <c:legend>
      <c:legendPos val="b"/>
      <c:layout/>
      <c:overlay val="0"/>
      <c:txPr>
        <a:bodyPr/>
        <a:lstStyle/>
        <a:p>
          <a:pPr>
            <a:defRPr sz="1050" b="1"/>
          </a:pPr>
          <a:endParaRPr lang="en-US"/>
        </a:p>
      </c:txPr>
    </c:legend>
    <c:plotVisOnly val="1"/>
    <c:dispBlanksAs val="gap"/>
    <c:showDLblsOverMax val="0"/>
  </c:chart>
  <c:spPr>
    <a:solidFill>
      <a:schemeClr val="lt1"/>
    </a:solidFill>
    <a:ln w="50800" cap="flat" cmpd="sng" algn="ctr">
      <a:solidFill>
        <a:schemeClr val="accent1"/>
      </a:solidFill>
      <a:prstDash val="solid"/>
    </a:ln>
    <a:effectLst/>
  </c:spPr>
  <c:txPr>
    <a:bodyPr/>
    <a:lstStyle/>
    <a:p>
      <a:pPr>
        <a:defRPr>
          <a:solidFill>
            <a:schemeClr val="dk1"/>
          </a:solidFill>
          <a:latin typeface="+mn-lt"/>
          <a:ea typeface="+mn-ea"/>
          <a:cs typeface="+mn-cs"/>
        </a:defRPr>
      </a:pPr>
      <a:endParaRPr lang="en-US"/>
    </a:p>
  </c:txPr>
  <c:printSettings>
    <c:headerFooter/>
    <c:pageMargins b="0.75000000000001033" l="0.70000000000000062" r="0.70000000000000062" t="0.75000000000001033" header="0.30000000000000032" footer="0.30000000000000032"/>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layout/>
      <c:overlay val="0"/>
    </c:title>
    <c:autoTitleDeleted val="0"/>
    <c:plotArea>
      <c:layout/>
      <c:barChart>
        <c:barDir val="col"/>
        <c:grouping val="clustered"/>
        <c:varyColors val="0"/>
        <c:ser>
          <c:idx val="0"/>
          <c:order val="0"/>
          <c:tx>
            <c:strRef>
              <c:f>'Matricula por Sector y Nivel'!$B$9</c:f>
              <c:strCache>
                <c:ptCount val="1"/>
                <c:pt idx="0">
                  <c:v>Primaria + Acel</c:v>
                </c:pt>
              </c:strCache>
            </c:strRef>
          </c:tx>
          <c:invertIfNegative val="0"/>
          <c:dPt>
            <c:idx val="1"/>
            <c:invertIfNegative val="0"/>
            <c:bubble3D val="0"/>
            <c:spPr>
              <a:solidFill>
                <a:srgbClr val="92D050"/>
              </a:solidFill>
            </c:spPr>
            <c:extLst>
              <c:ext xmlns:c16="http://schemas.microsoft.com/office/drawing/2014/chart" uri="{C3380CC4-5D6E-409C-BE32-E72D297353CC}">
                <c16:uniqueId val="{00000001-AB48-4C48-88A2-C91CA7646E25}"/>
              </c:ext>
            </c:extLst>
          </c:dPt>
          <c:dPt>
            <c:idx val="3"/>
            <c:invertIfNegative val="0"/>
            <c:bubble3D val="0"/>
            <c:spPr>
              <a:solidFill>
                <a:srgbClr val="92D050"/>
              </a:solidFill>
            </c:spPr>
            <c:extLst>
              <c:ext xmlns:c16="http://schemas.microsoft.com/office/drawing/2014/chart" uri="{C3380CC4-5D6E-409C-BE32-E72D297353CC}">
                <c16:uniqueId val="{00000003-AB48-4C48-88A2-C91CA7646E25}"/>
              </c:ext>
            </c:extLst>
          </c:dPt>
          <c:dPt>
            <c:idx val="5"/>
            <c:invertIfNegative val="0"/>
            <c:bubble3D val="0"/>
            <c:spPr>
              <a:solidFill>
                <a:srgbClr val="92D050"/>
              </a:solidFill>
            </c:spPr>
            <c:extLst>
              <c:ext xmlns:c16="http://schemas.microsoft.com/office/drawing/2014/chart" uri="{C3380CC4-5D6E-409C-BE32-E72D297353CC}">
                <c16:uniqueId val="{00000005-AB48-4C48-88A2-C91CA7646E25}"/>
              </c:ext>
            </c:extLst>
          </c:dPt>
          <c:dPt>
            <c:idx val="7"/>
            <c:invertIfNegative val="0"/>
            <c:bubble3D val="0"/>
            <c:spPr>
              <a:solidFill>
                <a:srgbClr val="92D050"/>
              </a:solidFill>
            </c:spPr>
            <c:extLst>
              <c:ext xmlns:c16="http://schemas.microsoft.com/office/drawing/2014/chart" uri="{C3380CC4-5D6E-409C-BE32-E72D297353CC}">
                <c16:uniqueId val="{00000007-AB48-4C48-88A2-C91CA7646E25}"/>
              </c:ext>
            </c:extLst>
          </c:dPt>
          <c:dPt>
            <c:idx val="9"/>
            <c:invertIfNegative val="0"/>
            <c:bubble3D val="0"/>
            <c:spPr>
              <a:solidFill>
                <a:srgbClr val="92D050"/>
              </a:solidFill>
            </c:spPr>
            <c:extLst>
              <c:ext xmlns:c16="http://schemas.microsoft.com/office/drawing/2014/chart" uri="{C3380CC4-5D6E-409C-BE32-E72D297353CC}">
                <c16:uniqueId val="{00000009-AB48-4C48-88A2-C91CA7646E25}"/>
              </c:ext>
            </c:extLst>
          </c:dPt>
          <c:dPt>
            <c:idx val="11"/>
            <c:invertIfNegative val="0"/>
            <c:bubble3D val="0"/>
            <c:spPr>
              <a:solidFill>
                <a:srgbClr val="92D050"/>
              </a:solidFill>
            </c:spPr>
            <c:extLst>
              <c:ext xmlns:c16="http://schemas.microsoft.com/office/drawing/2014/chart" uri="{C3380CC4-5D6E-409C-BE32-E72D297353CC}">
                <c16:uniqueId val="{0000000B-AB48-4C48-88A2-C91CA7646E25}"/>
              </c:ext>
            </c:extLst>
          </c:dPt>
          <c:dPt>
            <c:idx val="13"/>
            <c:invertIfNegative val="0"/>
            <c:bubble3D val="0"/>
            <c:spPr>
              <a:solidFill>
                <a:srgbClr val="92D050"/>
              </a:solidFill>
            </c:spPr>
            <c:extLst>
              <c:ext xmlns:c16="http://schemas.microsoft.com/office/drawing/2014/chart" uri="{C3380CC4-5D6E-409C-BE32-E72D297353CC}">
                <c16:uniqueId val="{0000000D-AB48-4C48-88A2-C91CA7646E25}"/>
              </c:ext>
            </c:extLst>
          </c:dPt>
          <c:dPt>
            <c:idx val="15"/>
            <c:invertIfNegative val="0"/>
            <c:bubble3D val="0"/>
            <c:spPr>
              <a:solidFill>
                <a:srgbClr val="92D050"/>
              </a:solidFill>
            </c:spPr>
            <c:extLst>
              <c:ext xmlns:c16="http://schemas.microsoft.com/office/drawing/2014/chart" uri="{C3380CC4-5D6E-409C-BE32-E72D297353CC}">
                <c16:uniqueId val="{00000010-DF64-4678-BFEA-59F96DB63A67}"/>
              </c:ext>
            </c:extLst>
          </c:dPt>
          <c:dPt>
            <c:idx val="17"/>
            <c:invertIfNegative val="0"/>
            <c:bubble3D val="0"/>
            <c:spPr>
              <a:solidFill>
                <a:srgbClr val="92D050"/>
              </a:solidFill>
            </c:spPr>
            <c:extLst>
              <c:ext xmlns:c16="http://schemas.microsoft.com/office/drawing/2014/chart" uri="{C3380CC4-5D6E-409C-BE32-E72D297353CC}">
                <c16:uniqueId val="{0000000F-DF64-4678-BFEA-59F96DB63A67}"/>
              </c:ext>
            </c:extLst>
          </c:dPt>
          <c:dPt>
            <c:idx val="19"/>
            <c:invertIfNegative val="0"/>
            <c:bubble3D val="0"/>
            <c:spPr>
              <a:solidFill>
                <a:srgbClr val="92D050"/>
              </a:solidFill>
            </c:spPr>
            <c:extLst>
              <c:ext xmlns:c16="http://schemas.microsoft.com/office/drawing/2014/chart" uri="{C3380CC4-5D6E-409C-BE32-E72D297353CC}">
                <c16:uniqueId val="{00000011-DF64-4678-BFEA-59F96DB63A67}"/>
              </c:ext>
            </c:extLst>
          </c:dPt>
          <c:dPt>
            <c:idx val="21"/>
            <c:invertIfNegative val="0"/>
            <c:bubble3D val="0"/>
            <c:spPr>
              <a:solidFill>
                <a:srgbClr val="92D050"/>
              </a:solidFill>
            </c:spPr>
            <c:extLst>
              <c:ext xmlns:c16="http://schemas.microsoft.com/office/drawing/2014/chart" uri="{C3380CC4-5D6E-409C-BE32-E72D297353CC}">
                <c16:uniqueId val="{00000012-DF64-4678-BFEA-59F96DB63A67}"/>
              </c:ext>
            </c:extLst>
          </c:dPt>
          <c:dPt>
            <c:idx val="23"/>
            <c:invertIfNegative val="0"/>
            <c:bubble3D val="0"/>
            <c:spPr>
              <a:solidFill>
                <a:srgbClr val="92D050"/>
              </a:solidFill>
            </c:spPr>
            <c:extLst>
              <c:ext xmlns:c16="http://schemas.microsoft.com/office/drawing/2014/chart" uri="{C3380CC4-5D6E-409C-BE32-E72D297353CC}">
                <c16:uniqueId val="{00000013-DF64-4678-BFEA-59F96DB63A67}"/>
              </c:ext>
            </c:extLst>
          </c:dPt>
          <c:dPt>
            <c:idx val="25"/>
            <c:invertIfNegative val="0"/>
            <c:bubble3D val="0"/>
            <c:spPr>
              <a:solidFill>
                <a:srgbClr val="92D050"/>
              </a:solidFill>
            </c:spPr>
            <c:extLst>
              <c:ext xmlns:c16="http://schemas.microsoft.com/office/drawing/2014/chart" uri="{C3380CC4-5D6E-409C-BE32-E72D297353CC}">
                <c16:uniqueId val="{00000014-DF64-4678-BFEA-59F96DB63A67}"/>
              </c:ext>
            </c:extLst>
          </c:dPt>
          <c:dPt>
            <c:idx val="27"/>
            <c:invertIfNegative val="0"/>
            <c:bubble3D val="0"/>
            <c:spPr>
              <a:solidFill>
                <a:srgbClr val="92D050"/>
              </a:solidFill>
            </c:spPr>
            <c:extLst>
              <c:ext xmlns:c16="http://schemas.microsoft.com/office/drawing/2014/chart" uri="{C3380CC4-5D6E-409C-BE32-E72D297353CC}">
                <c16:uniqueId val="{00000015-DF64-4678-BFEA-59F96DB63A67}"/>
              </c:ext>
            </c:extLst>
          </c:dPt>
          <c:dPt>
            <c:idx val="29"/>
            <c:invertIfNegative val="0"/>
            <c:bubble3D val="0"/>
            <c:spPr>
              <a:solidFill>
                <a:srgbClr val="92D050"/>
              </a:solidFill>
            </c:spPr>
            <c:extLst>
              <c:ext xmlns:c16="http://schemas.microsoft.com/office/drawing/2014/chart" uri="{C3380CC4-5D6E-409C-BE32-E72D297353CC}">
                <c16:uniqueId val="{00000016-DF64-4678-BFEA-59F96DB63A67}"/>
              </c:ext>
            </c:extLst>
          </c:dPt>
          <c:dPt>
            <c:idx val="31"/>
            <c:invertIfNegative val="0"/>
            <c:bubble3D val="0"/>
            <c:spPr>
              <a:solidFill>
                <a:srgbClr val="92D050"/>
              </a:solidFill>
            </c:spPr>
            <c:extLst>
              <c:ext xmlns:c16="http://schemas.microsoft.com/office/drawing/2014/chart" uri="{C3380CC4-5D6E-409C-BE32-E72D297353CC}">
                <c16:uniqueId val="{00000017-DF64-4678-BFEA-59F96DB63A67}"/>
              </c:ext>
            </c:extLst>
          </c:dPt>
          <c:dPt>
            <c:idx val="33"/>
            <c:invertIfNegative val="0"/>
            <c:bubble3D val="0"/>
            <c:spPr>
              <a:solidFill>
                <a:srgbClr val="92D050"/>
              </a:solidFill>
            </c:spPr>
            <c:extLst>
              <c:ext xmlns:c16="http://schemas.microsoft.com/office/drawing/2014/chart" uri="{C3380CC4-5D6E-409C-BE32-E72D297353CC}">
                <c16:uniqueId val="{00000018-DF64-4678-BFEA-59F96DB63A67}"/>
              </c:ext>
            </c:extLst>
          </c:dPt>
          <c:dPt>
            <c:idx val="35"/>
            <c:invertIfNegative val="0"/>
            <c:bubble3D val="0"/>
            <c:spPr>
              <a:solidFill>
                <a:srgbClr val="92D050"/>
              </a:solidFill>
            </c:spPr>
            <c:extLst>
              <c:ext xmlns:c16="http://schemas.microsoft.com/office/drawing/2014/chart" uri="{C3380CC4-5D6E-409C-BE32-E72D297353CC}">
                <c16:uniqueId val="{00000019-DF64-4678-BFEA-59F96DB63A67}"/>
              </c:ext>
            </c:extLst>
          </c:dPt>
          <c:dLbls>
            <c:spPr>
              <a:noFill/>
              <a:ln>
                <a:noFill/>
              </a:ln>
              <a:effectLst/>
            </c:spPr>
            <c:txPr>
              <a:bodyPr rot="0" vert="horz"/>
              <a:lstStyle/>
              <a:p>
                <a:pPr>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multiLvlStrRef>
              <c:f>'Matricula por Sector y Nivel'!$C$5:$AL$6</c:f>
              <c:multiLvlStrCache>
                <c:ptCount val="36"/>
                <c:lvl>
                  <c:pt idx="0">
                    <c:v>Oficial</c:v>
                  </c:pt>
                  <c:pt idx="1">
                    <c:v>No Oficial</c:v>
                  </c:pt>
                  <c:pt idx="2">
                    <c:v>Oficial</c:v>
                  </c:pt>
                  <c:pt idx="3">
                    <c:v>No Oficial</c:v>
                  </c:pt>
                  <c:pt idx="4">
                    <c:v>Oficial</c:v>
                  </c:pt>
                  <c:pt idx="5">
                    <c:v>No Oficial</c:v>
                  </c:pt>
                  <c:pt idx="6">
                    <c:v>Oficial</c:v>
                  </c:pt>
                  <c:pt idx="7">
                    <c:v>No Oficial</c:v>
                  </c:pt>
                  <c:pt idx="8">
                    <c:v>Oficial</c:v>
                  </c:pt>
                  <c:pt idx="9">
                    <c:v>No Oficial</c:v>
                  </c:pt>
                  <c:pt idx="10">
                    <c:v>Oficial</c:v>
                  </c:pt>
                  <c:pt idx="11">
                    <c:v>No Oficial</c:v>
                  </c:pt>
                  <c:pt idx="12">
                    <c:v>Oficial</c:v>
                  </c:pt>
                  <c:pt idx="13">
                    <c:v>No Oficial</c:v>
                  </c:pt>
                  <c:pt idx="14">
                    <c:v>Oficial</c:v>
                  </c:pt>
                  <c:pt idx="15">
                    <c:v>No Oficial</c:v>
                  </c:pt>
                  <c:pt idx="16">
                    <c:v>Oficial</c:v>
                  </c:pt>
                  <c:pt idx="17">
                    <c:v>No Oficial</c:v>
                  </c:pt>
                  <c:pt idx="18">
                    <c:v>Oficial</c:v>
                  </c:pt>
                  <c:pt idx="19">
                    <c:v>No Oficial</c:v>
                  </c:pt>
                  <c:pt idx="20">
                    <c:v>Oficial</c:v>
                  </c:pt>
                  <c:pt idx="21">
                    <c:v>No Oficial</c:v>
                  </c:pt>
                  <c:pt idx="22">
                    <c:v>Oficial</c:v>
                  </c:pt>
                  <c:pt idx="23">
                    <c:v>No Oficial</c:v>
                  </c:pt>
                  <c:pt idx="24">
                    <c:v>Oficial</c:v>
                  </c:pt>
                  <c:pt idx="25">
                    <c:v>No Oficial</c:v>
                  </c:pt>
                  <c:pt idx="26">
                    <c:v>Oficial</c:v>
                  </c:pt>
                  <c:pt idx="27">
                    <c:v>No Oficial</c:v>
                  </c:pt>
                  <c:pt idx="28">
                    <c:v>Oficial</c:v>
                  </c:pt>
                  <c:pt idx="29">
                    <c:v>No Oficial</c:v>
                  </c:pt>
                  <c:pt idx="30">
                    <c:v>Oficial</c:v>
                  </c:pt>
                  <c:pt idx="31">
                    <c:v>No Oficial</c:v>
                  </c:pt>
                  <c:pt idx="32">
                    <c:v>Oficial</c:v>
                  </c:pt>
                  <c:pt idx="33">
                    <c:v>No Oficial</c:v>
                  </c:pt>
                  <c:pt idx="34">
                    <c:v>Oficial</c:v>
                  </c:pt>
                  <c:pt idx="35">
                    <c:v>No Oficial</c:v>
                  </c:pt>
                </c:lvl>
                <c:lvl>
                  <c:pt idx="0">
                    <c:v>2008</c:v>
                  </c:pt>
                  <c:pt idx="2">
                    <c:v>2009</c:v>
                  </c:pt>
                  <c:pt idx="4">
                    <c:v>2010</c:v>
                  </c:pt>
                  <c:pt idx="6">
                    <c:v>2011</c:v>
                  </c:pt>
                  <c:pt idx="8">
                    <c:v>2012</c:v>
                  </c:pt>
                  <c:pt idx="10">
                    <c:v>2013</c:v>
                  </c:pt>
                  <c:pt idx="12">
                    <c:v>2014</c:v>
                  </c:pt>
                  <c:pt idx="14">
                    <c:v>2015</c:v>
                  </c:pt>
                  <c:pt idx="16">
                    <c:v>2016</c:v>
                  </c:pt>
                  <c:pt idx="18">
                    <c:v>2017</c:v>
                  </c:pt>
                  <c:pt idx="20">
                    <c:v>2018</c:v>
                  </c:pt>
                  <c:pt idx="22">
                    <c:v>2019</c:v>
                  </c:pt>
                  <c:pt idx="24">
                    <c:v>2020</c:v>
                  </c:pt>
                  <c:pt idx="26">
                    <c:v>2021</c:v>
                  </c:pt>
                  <c:pt idx="28">
                    <c:v>2022</c:v>
                  </c:pt>
                  <c:pt idx="30">
                    <c:v>2023</c:v>
                  </c:pt>
                  <c:pt idx="32">
                    <c:v>2024</c:v>
                  </c:pt>
                  <c:pt idx="34">
                    <c:v>2025</c:v>
                  </c:pt>
                </c:lvl>
              </c:multiLvlStrCache>
            </c:multiLvlStrRef>
          </c:cat>
          <c:val>
            <c:numRef>
              <c:f>'Matricula por Sector y Nivel'!$C$9:$AL$9</c:f>
              <c:numCache>
                <c:formatCode>#,##0</c:formatCode>
                <c:ptCount val="36"/>
                <c:pt idx="0">
                  <c:v>14140</c:v>
                </c:pt>
                <c:pt idx="1">
                  <c:v>910</c:v>
                </c:pt>
                <c:pt idx="2">
                  <c:v>14140</c:v>
                </c:pt>
                <c:pt idx="3">
                  <c:v>1028</c:v>
                </c:pt>
                <c:pt idx="4">
                  <c:v>14054</c:v>
                </c:pt>
                <c:pt idx="5">
                  <c:v>977</c:v>
                </c:pt>
                <c:pt idx="6">
                  <c:v>13642</c:v>
                </c:pt>
                <c:pt idx="7">
                  <c:v>998</c:v>
                </c:pt>
                <c:pt idx="8">
                  <c:v>13820</c:v>
                </c:pt>
                <c:pt idx="9">
                  <c:v>1008</c:v>
                </c:pt>
                <c:pt idx="10">
                  <c:v>13977</c:v>
                </c:pt>
                <c:pt idx="11">
                  <c:v>1057</c:v>
                </c:pt>
                <c:pt idx="12">
                  <c:v>13554</c:v>
                </c:pt>
                <c:pt idx="13">
                  <c:v>1117</c:v>
                </c:pt>
                <c:pt idx="14">
                  <c:v>13277</c:v>
                </c:pt>
                <c:pt idx="15">
                  <c:v>1184</c:v>
                </c:pt>
                <c:pt idx="16">
                  <c:v>12948</c:v>
                </c:pt>
                <c:pt idx="17">
                  <c:v>1291</c:v>
                </c:pt>
                <c:pt idx="18">
                  <c:v>12670</c:v>
                </c:pt>
                <c:pt idx="19">
                  <c:v>1373</c:v>
                </c:pt>
                <c:pt idx="20">
                  <c:v>12291</c:v>
                </c:pt>
                <c:pt idx="21">
                  <c:v>1465</c:v>
                </c:pt>
                <c:pt idx="22">
                  <c:v>12343</c:v>
                </c:pt>
                <c:pt idx="23">
                  <c:v>1461</c:v>
                </c:pt>
                <c:pt idx="24">
                  <c:v>12399</c:v>
                </c:pt>
                <c:pt idx="25">
                  <c:v>1378</c:v>
                </c:pt>
                <c:pt idx="26">
                  <c:v>12620</c:v>
                </c:pt>
                <c:pt idx="27">
                  <c:v>1288</c:v>
                </c:pt>
                <c:pt idx="28">
                  <c:v>12140</c:v>
                </c:pt>
                <c:pt idx="29">
                  <c:v>1600</c:v>
                </c:pt>
                <c:pt idx="30">
                  <c:v>12443</c:v>
                </c:pt>
                <c:pt idx="31">
                  <c:v>1696</c:v>
                </c:pt>
                <c:pt idx="32">
                  <c:v>12487</c:v>
                </c:pt>
                <c:pt idx="33">
                  <c:v>1632</c:v>
                </c:pt>
                <c:pt idx="34">
                  <c:v>12629</c:v>
                </c:pt>
                <c:pt idx="35">
                  <c:v>1628</c:v>
                </c:pt>
              </c:numCache>
            </c:numRef>
          </c:val>
          <c:extLst>
            <c:ext xmlns:c16="http://schemas.microsoft.com/office/drawing/2014/chart" uri="{C3380CC4-5D6E-409C-BE32-E72D297353CC}">
              <c16:uniqueId val="{0000000E-AB48-4C48-88A2-C91CA7646E25}"/>
            </c:ext>
          </c:extLst>
        </c:ser>
        <c:dLbls>
          <c:showLegendKey val="0"/>
          <c:showVal val="0"/>
          <c:showCatName val="0"/>
          <c:showSerName val="0"/>
          <c:showPercent val="0"/>
          <c:showBubbleSize val="0"/>
        </c:dLbls>
        <c:gapWidth val="150"/>
        <c:axId val="355568888"/>
        <c:axId val="355565752"/>
      </c:barChart>
      <c:catAx>
        <c:axId val="355568888"/>
        <c:scaling>
          <c:orientation val="minMax"/>
        </c:scaling>
        <c:delete val="0"/>
        <c:axPos val="b"/>
        <c:numFmt formatCode="General" sourceLinked="1"/>
        <c:majorTickMark val="out"/>
        <c:minorTickMark val="none"/>
        <c:tickLblPos val="nextTo"/>
        <c:txPr>
          <a:bodyPr/>
          <a:lstStyle/>
          <a:p>
            <a:pPr>
              <a:defRPr sz="1050" b="1"/>
            </a:pPr>
            <a:endParaRPr lang="en-US"/>
          </a:p>
        </c:txPr>
        <c:crossAx val="355565752"/>
        <c:crosses val="autoZero"/>
        <c:auto val="1"/>
        <c:lblAlgn val="ctr"/>
        <c:lblOffset val="100"/>
        <c:noMultiLvlLbl val="0"/>
      </c:catAx>
      <c:valAx>
        <c:axId val="355565752"/>
        <c:scaling>
          <c:orientation val="minMax"/>
        </c:scaling>
        <c:delete val="0"/>
        <c:axPos val="l"/>
        <c:majorGridlines/>
        <c:numFmt formatCode="#,##0" sourceLinked="1"/>
        <c:majorTickMark val="out"/>
        <c:minorTickMark val="none"/>
        <c:tickLblPos val="nextTo"/>
        <c:crossAx val="355568888"/>
        <c:crosses val="autoZero"/>
        <c:crossBetween val="between"/>
      </c:valAx>
      <c:spPr>
        <a:solidFill>
          <a:schemeClr val="accent6">
            <a:lumMod val="40000"/>
            <a:lumOff val="60000"/>
          </a:schemeClr>
        </a:solidFill>
      </c:spPr>
    </c:plotArea>
    <c:plotVisOnly val="1"/>
    <c:dispBlanksAs val="gap"/>
    <c:showDLblsOverMax val="0"/>
  </c:chart>
  <c:spPr>
    <a:solidFill>
      <a:schemeClr val="lt1"/>
    </a:solidFill>
    <a:ln w="50800" cap="flat" cmpd="sng" algn="ctr">
      <a:solidFill>
        <a:schemeClr val="accent3"/>
      </a:solidFill>
      <a:prstDash val="solid"/>
    </a:ln>
    <a:effectLst/>
  </c:spPr>
  <c:txPr>
    <a:bodyPr/>
    <a:lstStyle/>
    <a:p>
      <a:pPr>
        <a:defRPr>
          <a:solidFill>
            <a:schemeClr val="dk1"/>
          </a:solidFill>
          <a:latin typeface="+mn-lt"/>
          <a:ea typeface="+mn-ea"/>
          <a:cs typeface="+mn-cs"/>
        </a:defRPr>
      </a:pPr>
      <a:endParaRPr lang="en-US"/>
    </a:p>
  </c:txPr>
  <c:printSettings>
    <c:headerFooter/>
    <c:pageMargins b="0.75000000000001033" l="0.70000000000000062" r="0.70000000000000062" t="0.75000000000001033" header="0.30000000000000032" footer="0.30000000000000032"/>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'Matricula por Sector y Nivel'!$B$10</c:f>
              <c:strCache>
                <c:ptCount val="1"/>
                <c:pt idx="0">
                  <c:v>Secundaria</c:v>
                </c:pt>
              </c:strCache>
            </c:strRef>
          </c:tx>
          <c:spPr>
            <a:gradFill flip="none" rotWithShape="1">
              <a:gsLst>
                <a:gs pos="0">
                  <a:srgbClr val="FF3300">
                    <a:shade val="30000"/>
                    <a:satMod val="115000"/>
                  </a:srgbClr>
                </a:gs>
                <a:gs pos="50000">
                  <a:srgbClr val="FF3300">
                    <a:shade val="67500"/>
                    <a:satMod val="115000"/>
                  </a:srgbClr>
                </a:gs>
                <a:gs pos="100000">
                  <a:srgbClr val="FF3300">
                    <a:shade val="100000"/>
                    <a:satMod val="115000"/>
                  </a:srgbClr>
                </a:gs>
              </a:gsLst>
              <a:path path="circle">
                <a:fillToRect l="50000" t="50000" r="50000" b="50000"/>
              </a:path>
              <a:tileRect/>
            </a:gra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'Matricula por Sector y Nivel'!$C$5:$AL$6</c:f>
              <c:multiLvlStrCache>
                <c:ptCount val="36"/>
                <c:lvl>
                  <c:pt idx="0">
                    <c:v>Oficial</c:v>
                  </c:pt>
                  <c:pt idx="1">
                    <c:v>No Oficial</c:v>
                  </c:pt>
                  <c:pt idx="2">
                    <c:v>Oficial</c:v>
                  </c:pt>
                  <c:pt idx="3">
                    <c:v>No Oficial</c:v>
                  </c:pt>
                  <c:pt idx="4">
                    <c:v>Oficial</c:v>
                  </c:pt>
                  <c:pt idx="5">
                    <c:v>No Oficial</c:v>
                  </c:pt>
                  <c:pt idx="6">
                    <c:v>Oficial</c:v>
                  </c:pt>
                  <c:pt idx="7">
                    <c:v>No Oficial</c:v>
                  </c:pt>
                  <c:pt idx="8">
                    <c:v>Oficial</c:v>
                  </c:pt>
                  <c:pt idx="9">
                    <c:v>No Oficial</c:v>
                  </c:pt>
                  <c:pt idx="10">
                    <c:v>Oficial</c:v>
                  </c:pt>
                  <c:pt idx="11">
                    <c:v>No Oficial</c:v>
                  </c:pt>
                  <c:pt idx="12">
                    <c:v>Oficial</c:v>
                  </c:pt>
                  <c:pt idx="13">
                    <c:v>No Oficial</c:v>
                  </c:pt>
                  <c:pt idx="14">
                    <c:v>Oficial</c:v>
                  </c:pt>
                  <c:pt idx="15">
                    <c:v>No Oficial</c:v>
                  </c:pt>
                  <c:pt idx="16">
                    <c:v>Oficial</c:v>
                  </c:pt>
                  <c:pt idx="17">
                    <c:v>No Oficial</c:v>
                  </c:pt>
                  <c:pt idx="18">
                    <c:v>Oficial</c:v>
                  </c:pt>
                  <c:pt idx="19">
                    <c:v>No Oficial</c:v>
                  </c:pt>
                  <c:pt idx="20">
                    <c:v>Oficial</c:v>
                  </c:pt>
                  <c:pt idx="21">
                    <c:v>No Oficial</c:v>
                  </c:pt>
                  <c:pt idx="22">
                    <c:v>Oficial</c:v>
                  </c:pt>
                  <c:pt idx="23">
                    <c:v>No Oficial</c:v>
                  </c:pt>
                  <c:pt idx="24">
                    <c:v>Oficial</c:v>
                  </c:pt>
                  <c:pt idx="25">
                    <c:v>No Oficial</c:v>
                  </c:pt>
                  <c:pt idx="26">
                    <c:v>Oficial</c:v>
                  </c:pt>
                  <c:pt idx="27">
                    <c:v>No Oficial</c:v>
                  </c:pt>
                  <c:pt idx="28">
                    <c:v>Oficial</c:v>
                  </c:pt>
                  <c:pt idx="29">
                    <c:v>No Oficial</c:v>
                  </c:pt>
                  <c:pt idx="30">
                    <c:v>Oficial</c:v>
                  </c:pt>
                  <c:pt idx="31">
                    <c:v>No Oficial</c:v>
                  </c:pt>
                  <c:pt idx="32">
                    <c:v>Oficial</c:v>
                  </c:pt>
                  <c:pt idx="33">
                    <c:v>No Oficial</c:v>
                  </c:pt>
                  <c:pt idx="34">
                    <c:v>Oficial</c:v>
                  </c:pt>
                  <c:pt idx="35">
                    <c:v>No Oficial</c:v>
                  </c:pt>
                </c:lvl>
                <c:lvl>
                  <c:pt idx="0">
                    <c:v>2008</c:v>
                  </c:pt>
                  <c:pt idx="2">
                    <c:v>2009</c:v>
                  </c:pt>
                  <c:pt idx="4">
                    <c:v>2010</c:v>
                  </c:pt>
                  <c:pt idx="6">
                    <c:v>2011</c:v>
                  </c:pt>
                  <c:pt idx="8">
                    <c:v>2012</c:v>
                  </c:pt>
                  <c:pt idx="10">
                    <c:v>2013</c:v>
                  </c:pt>
                  <c:pt idx="12">
                    <c:v>2014</c:v>
                  </c:pt>
                  <c:pt idx="14">
                    <c:v>2015</c:v>
                  </c:pt>
                  <c:pt idx="16">
                    <c:v>2016</c:v>
                  </c:pt>
                  <c:pt idx="18">
                    <c:v>2017</c:v>
                  </c:pt>
                  <c:pt idx="20">
                    <c:v>2018</c:v>
                  </c:pt>
                  <c:pt idx="22">
                    <c:v>2019</c:v>
                  </c:pt>
                  <c:pt idx="24">
                    <c:v>2020</c:v>
                  </c:pt>
                  <c:pt idx="26">
                    <c:v>2021</c:v>
                  </c:pt>
                  <c:pt idx="28">
                    <c:v>2022</c:v>
                  </c:pt>
                  <c:pt idx="30">
                    <c:v>2023</c:v>
                  </c:pt>
                  <c:pt idx="32">
                    <c:v>2024</c:v>
                  </c:pt>
                  <c:pt idx="34">
                    <c:v>2025</c:v>
                  </c:pt>
                </c:lvl>
              </c:multiLvlStrCache>
            </c:multiLvlStrRef>
          </c:cat>
          <c:val>
            <c:numRef>
              <c:f>'Matricula por Sector y Nivel'!$C$10:$AL$10</c:f>
              <c:numCache>
                <c:formatCode>#,##0</c:formatCode>
                <c:ptCount val="36"/>
                <c:pt idx="0">
                  <c:v>7903</c:v>
                </c:pt>
                <c:pt idx="1">
                  <c:v>438</c:v>
                </c:pt>
                <c:pt idx="2">
                  <c:v>8176</c:v>
                </c:pt>
                <c:pt idx="3">
                  <c:v>695</c:v>
                </c:pt>
                <c:pt idx="4">
                  <c:v>9215</c:v>
                </c:pt>
                <c:pt idx="5">
                  <c:v>636</c:v>
                </c:pt>
                <c:pt idx="6">
                  <c:v>9407</c:v>
                </c:pt>
                <c:pt idx="7">
                  <c:v>669</c:v>
                </c:pt>
                <c:pt idx="8">
                  <c:v>9427</c:v>
                </c:pt>
                <c:pt idx="9">
                  <c:v>662</c:v>
                </c:pt>
                <c:pt idx="10">
                  <c:v>9624</c:v>
                </c:pt>
                <c:pt idx="11">
                  <c:v>586</c:v>
                </c:pt>
                <c:pt idx="12">
                  <c:v>9790</c:v>
                </c:pt>
                <c:pt idx="13">
                  <c:v>579</c:v>
                </c:pt>
                <c:pt idx="14">
                  <c:v>9891</c:v>
                </c:pt>
                <c:pt idx="15">
                  <c:v>589</c:v>
                </c:pt>
                <c:pt idx="16">
                  <c:v>9649</c:v>
                </c:pt>
                <c:pt idx="17">
                  <c:v>599</c:v>
                </c:pt>
                <c:pt idx="18">
                  <c:v>9647</c:v>
                </c:pt>
                <c:pt idx="19">
                  <c:v>616</c:v>
                </c:pt>
                <c:pt idx="20">
                  <c:v>9329</c:v>
                </c:pt>
                <c:pt idx="21">
                  <c:v>617</c:v>
                </c:pt>
                <c:pt idx="22">
                  <c:v>9713</c:v>
                </c:pt>
                <c:pt idx="23">
                  <c:v>593</c:v>
                </c:pt>
                <c:pt idx="24">
                  <c:v>9487</c:v>
                </c:pt>
                <c:pt idx="25">
                  <c:v>550</c:v>
                </c:pt>
                <c:pt idx="26">
                  <c:v>9406</c:v>
                </c:pt>
                <c:pt idx="27">
                  <c:v>581</c:v>
                </c:pt>
                <c:pt idx="28">
                  <c:v>9003</c:v>
                </c:pt>
                <c:pt idx="29">
                  <c:v>649</c:v>
                </c:pt>
                <c:pt idx="30">
                  <c:v>8910</c:v>
                </c:pt>
                <c:pt idx="31">
                  <c:v>699</c:v>
                </c:pt>
                <c:pt idx="32">
                  <c:v>8783</c:v>
                </c:pt>
                <c:pt idx="33">
                  <c:v>730</c:v>
                </c:pt>
                <c:pt idx="34">
                  <c:v>8785</c:v>
                </c:pt>
                <c:pt idx="35">
                  <c:v>808</c:v>
                </c:pt>
              </c:numCache>
            </c:numRef>
          </c:val>
          <c:extLst>
            <c:ext xmlns:c16="http://schemas.microsoft.com/office/drawing/2014/chart" uri="{C3380CC4-5D6E-409C-BE32-E72D297353CC}">
              <c16:uniqueId val="{00000000-573B-4EE8-9190-C36C664287C1}"/>
            </c:ext>
          </c:extLst>
        </c:ser>
        <c:ser>
          <c:idx val="1"/>
          <c:order val="1"/>
          <c:tx>
            <c:strRef>
              <c:f>'Matricula por Sector y Nivel'!$B$11</c:f>
              <c:strCache>
                <c:ptCount val="1"/>
                <c:pt idx="0">
                  <c:v>Media</c:v>
                </c:pt>
              </c:strCache>
            </c:strRef>
          </c:tx>
          <c:spPr>
            <a:gradFill flip="none" rotWithShape="1">
              <a:gsLst>
                <a:gs pos="0">
                  <a:srgbClr val="92D050">
                    <a:shade val="30000"/>
                    <a:satMod val="115000"/>
                  </a:srgbClr>
                </a:gs>
                <a:gs pos="50000">
                  <a:srgbClr val="92D050">
                    <a:shade val="67500"/>
                    <a:satMod val="115000"/>
                  </a:srgbClr>
                </a:gs>
                <a:gs pos="100000">
                  <a:srgbClr val="92D050">
                    <a:shade val="100000"/>
                    <a:satMod val="115000"/>
                  </a:srgbClr>
                </a:gs>
              </a:gsLst>
              <a:lin ang="10800000" scaled="1"/>
              <a:tileRect/>
            </a:gradFill>
          </c:spPr>
          <c:invertIfNegative val="0"/>
          <c:dLbls>
            <c:spPr>
              <a:noFill/>
              <a:ln>
                <a:noFill/>
              </a:ln>
              <a:effectLst/>
            </c:spPr>
            <c:txPr>
              <a:bodyPr rot="-5400000" vert="horz"/>
              <a:lstStyle/>
              <a:p>
                <a:pPr>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'Matricula por Sector y Nivel'!$C$5:$AL$6</c:f>
              <c:multiLvlStrCache>
                <c:ptCount val="36"/>
                <c:lvl>
                  <c:pt idx="0">
                    <c:v>Oficial</c:v>
                  </c:pt>
                  <c:pt idx="1">
                    <c:v>No Oficial</c:v>
                  </c:pt>
                  <c:pt idx="2">
                    <c:v>Oficial</c:v>
                  </c:pt>
                  <c:pt idx="3">
                    <c:v>No Oficial</c:v>
                  </c:pt>
                  <c:pt idx="4">
                    <c:v>Oficial</c:v>
                  </c:pt>
                  <c:pt idx="5">
                    <c:v>No Oficial</c:v>
                  </c:pt>
                  <c:pt idx="6">
                    <c:v>Oficial</c:v>
                  </c:pt>
                  <c:pt idx="7">
                    <c:v>No Oficial</c:v>
                  </c:pt>
                  <c:pt idx="8">
                    <c:v>Oficial</c:v>
                  </c:pt>
                  <c:pt idx="9">
                    <c:v>No Oficial</c:v>
                  </c:pt>
                  <c:pt idx="10">
                    <c:v>Oficial</c:v>
                  </c:pt>
                  <c:pt idx="11">
                    <c:v>No Oficial</c:v>
                  </c:pt>
                  <c:pt idx="12">
                    <c:v>Oficial</c:v>
                  </c:pt>
                  <c:pt idx="13">
                    <c:v>No Oficial</c:v>
                  </c:pt>
                  <c:pt idx="14">
                    <c:v>Oficial</c:v>
                  </c:pt>
                  <c:pt idx="15">
                    <c:v>No Oficial</c:v>
                  </c:pt>
                  <c:pt idx="16">
                    <c:v>Oficial</c:v>
                  </c:pt>
                  <c:pt idx="17">
                    <c:v>No Oficial</c:v>
                  </c:pt>
                  <c:pt idx="18">
                    <c:v>Oficial</c:v>
                  </c:pt>
                  <c:pt idx="19">
                    <c:v>No Oficial</c:v>
                  </c:pt>
                  <c:pt idx="20">
                    <c:v>Oficial</c:v>
                  </c:pt>
                  <c:pt idx="21">
                    <c:v>No Oficial</c:v>
                  </c:pt>
                  <c:pt idx="22">
                    <c:v>Oficial</c:v>
                  </c:pt>
                  <c:pt idx="23">
                    <c:v>No Oficial</c:v>
                  </c:pt>
                  <c:pt idx="24">
                    <c:v>Oficial</c:v>
                  </c:pt>
                  <c:pt idx="25">
                    <c:v>No Oficial</c:v>
                  </c:pt>
                  <c:pt idx="26">
                    <c:v>Oficial</c:v>
                  </c:pt>
                  <c:pt idx="27">
                    <c:v>No Oficial</c:v>
                  </c:pt>
                  <c:pt idx="28">
                    <c:v>Oficial</c:v>
                  </c:pt>
                  <c:pt idx="29">
                    <c:v>No Oficial</c:v>
                  </c:pt>
                  <c:pt idx="30">
                    <c:v>Oficial</c:v>
                  </c:pt>
                  <c:pt idx="31">
                    <c:v>No Oficial</c:v>
                  </c:pt>
                  <c:pt idx="32">
                    <c:v>Oficial</c:v>
                  </c:pt>
                  <c:pt idx="33">
                    <c:v>No Oficial</c:v>
                  </c:pt>
                  <c:pt idx="34">
                    <c:v>Oficial</c:v>
                  </c:pt>
                  <c:pt idx="35">
                    <c:v>No Oficial</c:v>
                  </c:pt>
                </c:lvl>
                <c:lvl>
                  <c:pt idx="0">
                    <c:v>2008</c:v>
                  </c:pt>
                  <c:pt idx="2">
                    <c:v>2009</c:v>
                  </c:pt>
                  <c:pt idx="4">
                    <c:v>2010</c:v>
                  </c:pt>
                  <c:pt idx="6">
                    <c:v>2011</c:v>
                  </c:pt>
                  <c:pt idx="8">
                    <c:v>2012</c:v>
                  </c:pt>
                  <c:pt idx="10">
                    <c:v>2013</c:v>
                  </c:pt>
                  <c:pt idx="12">
                    <c:v>2014</c:v>
                  </c:pt>
                  <c:pt idx="14">
                    <c:v>2015</c:v>
                  </c:pt>
                  <c:pt idx="16">
                    <c:v>2016</c:v>
                  </c:pt>
                  <c:pt idx="18">
                    <c:v>2017</c:v>
                  </c:pt>
                  <c:pt idx="20">
                    <c:v>2018</c:v>
                  </c:pt>
                  <c:pt idx="22">
                    <c:v>2019</c:v>
                  </c:pt>
                  <c:pt idx="24">
                    <c:v>2020</c:v>
                  </c:pt>
                  <c:pt idx="26">
                    <c:v>2021</c:v>
                  </c:pt>
                  <c:pt idx="28">
                    <c:v>2022</c:v>
                  </c:pt>
                  <c:pt idx="30">
                    <c:v>2023</c:v>
                  </c:pt>
                  <c:pt idx="32">
                    <c:v>2024</c:v>
                  </c:pt>
                  <c:pt idx="34">
                    <c:v>2025</c:v>
                  </c:pt>
                </c:lvl>
              </c:multiLvlStrCache>
            </c:multiLvlStrRef>
          </c:cat>
          <c:val>
            <c:numRef>
              <c:f>'Matricula por Sector y Nivel'!$C$11:$AL$11</c:f>
              <c:numCache>
                <c:formatCode>#,##0</c:formatCode>
                <c:ptCount val="36"/>
                <c:pt idx="0">
                  <c:v>2048</c:v>
                </c:pt>
                <c:pt idx="1">
                  <c:v>171</c:v>
                </c:pt>
                <c:pt idx="2">
                  <c:v>2145</c:v>
                </c:pt>
                <c:pt idx="3">
                  <c:v>252</c:v>
                </c:pt>
                <c:pt idx="4">
                  <c:v>2423</c:v>
                </c:pt>
                <c:pt idx="5">
                  <c:v>216</c:v>
                </c:pt>
                <c:pt idx="6">
                  <c:v>2606</c:v>
                </c:pt>
                <c:pt idx="7">
                  <c:v>239</c:v>
                </c:pt>
                <c:pt idx="8">
                  <c:v>2631</c:v>
                </c:pt>
                <c:pt idx="9">
                  <c:v>251</c:v>
                </c:pt>
                <c:pt idx="10">
                  <c:v>2677</c:v>
                </c:pt>
                <c:pt idx="11">
                  <c:v>250</c:v>
                </c:pt>
                <c:pt idx="12">
                  <c:v>2703</c:v>
                </c:pt>
                <c:pt idx="13">
                  <c:v>227</c:v>
                </c:pt>
                <c:pt idx="14">
                  <c:v>2765</c:v>
                </c:pt>
                <c:pt idx="15">
                  <c:v>235</c:v>
                </c:pt>
                <c:pt idx="16">
                  <c:v>2775</c:v>
                </c:pt>
                <c:pt idx="17">
                  <c:v>214</c:v>
                </c:pt>
                <c:pt idx="18">
                  <c:v>2749</c:v>
                </c:pt>
                <c:pt idx="19">
                  <c:v>204</c:v>
                </c:pt>
                <c:pt idx="20">
                  <c:v>2686</c:v>
                </c:pt>
                <c:pt idx="21">
                  <c:v>202</c:v>
                </c:pt>
                <c:pt idx="22">
                  <c:v>2641</c:v>
                </c:pt>
                <c:pt idx="23">
                  <c:v>203</c:v>
                </c:pt>
                <c:pt idx="24">
                  <c:v>2710</c:v>
                </c:pt>
                <c:pt idx="25">
                  <c:v>214</c:v>
                </c:pt>
                <c:pt idx="26">
                  <c:v>2867</c:v>
                </c:pt>
                <c:pt idx="27">
                  <c:v>220</c:v>
                </c:pt>
                <c:pt idx="28">
                  <c:v>2743</c:v>
                </c:pt>
                <c:pt idx="29">
                  <c:v>249</c:v>
                </c:pt>
                <c:pt idx="30">
                  <c:v>2629</c:v>
                </c:pt>
                <c:pt idx="31">
                  <c:v>245</c:v>
                </c:pt>
                <c:pt idx="32">
                  <c:v>2657</c:v>
                </c:pt>
                <c:pt idx="33">
                  <c:v>256</c:v>
                </c:pt>
                <c:pt idx="34">
                  <c:v>2645</c:v>
                </c:pt>
                <c:pt idx="35">
                  <c:v>266</c:v>
                </c:pt>
              </c:numCache>
            </c:numRef>
          </c:val>
          <c:extLst>
            <c:ext xmlns:c16="http://schemas.microsoft.com/office/drawing/2014/chart" uri="{C3380CC4-5D6E-409C-BE32-E72D297353CC}">
              <c16:uniqueId val="{00000001-573B-4EE8-9190-C36C664287C1}"/>
            </c:ext>
          </c:extLst>
        </c:ser>
        <c:dLbls>
          <c:showLegendKey val="0"/>
          <c:showVal val="0"/>
          <c:showCatName val="0"/>
          <c:showSerName val="0"/>
          <c:showPercent val="0"/>
          <c:showBubbleSize val="0"/>
        </c:dLbls>
        <c:gapWidth val="150"/>
        <c:axId val="353004936"/>
        <c:axId val="353005720"/>
      </c:barChart>
      <c:catAx>
        <c:axId val="353004936"/>
        <c:scaling>
          <c:orientation val="minMax"/>
        </c:scaling>
        <c:delete val="0"/>
        <c:axPos val="b"/>
        <c:numFmt formatCode="General" sourceLinked="1"/>
        <c:majorTickMark val="out"/>
        <c:minorTickMark val="none"/>
        <c:tickLblPos val="nextTo"/>
        <c:txPr>
          <a:bodyPr/>
          <a:lstStyle/>
          <a:p>
            <a:pPr>
              <a:defRPr sz="1050" b="1"/>
            </a:pPr>
            <a:endParaRPr lang="en-US"/>
          </a:p>
        </c:txPr>
        <c:crossAx val="353005720"/>
        <c:crosses val="autoZero"/>
        <c:auto val="1"/>
        <c:lblAlgn val="ctr"/>
        <c:lblOffset val="100"/>
        <c:noMultiLvlLbl val="0"/>
      </c:catAx>
      <c:valAx>
        <c:axId val="353005720"/>
        <c:scaling>
          <c:orientation val="minMax"/>
        </c:scaling>
        <c:delete val="0"/>
        <c:axPos val="l"/>
        <c:majorGridlines/>
        <c:numFmt formatCode="#,##0" sourceLinked="1"/>
        <c:majorTickMark val="out"/>
        <c:minorTickMark val="none"/>
        <c:tickLblPos val="nextTo"/>
        <c:crossAx val="353004936"/>
        <c:crosses val="autoZero"/>
        <c:crossBetween val="between"/>
      </c:valAx>
      <c:spPr>
        <a:solidFill>
          <a:schemeClr val="accent6">
            <a:lumMod val="20000"/>
            <a:lumOff val="80000"/>
          </a:schemeClr>
        </a:solidFill>
      </c:spPr>
    </c:plotArea>
    <c:legend>
      <c:legendPos val="t"/>
      <c:overlay val="0"/>
      <c:txPr>
        <a:bodyPr/>
        <a:lstStyle/>
        <a:p>
          <a:pPr>
            <a:defRPr sz="1400" b="1"/>
          </a:pPr>
          <a:endParaRPr lang="en-US"/>
        </a:p>
      </c:txPr>
    </c:legend>
    <c:plotVisOnly val="1"/>
    <c:dispBlanksAs val="gap"/>
    <c:showDLblsOverMax val="0"/>
  </c:chart>
  <c:spPr>
    <a:solidFill>
      <a:schemeClr val="lt1"/>
    </a:solidFill>
    <a:ln w="50800" cap="flat" cmpd="sng" algn="ctr">
      <a:solidFill>
        <a:schemeClr val="accent2"/>
      </a:solidFill>
      <a:prstDash val="solid"/>
    </a:ln>
    <a:effectLst/>
  </c:spPr>
  <c:txPr>
    <a:bodyPr/>
    <a:lstStyle/>
    <a:p>
      <a:pPr>
        <a:defRPr>
          <a:solidFill>
            <a:schemeClr val="dk1"/>
          </a:solidFill>
          <a:latin typeface="+mn-lt"/>
          <a:ea typeface="+mn-ea"/>
          <a:cs typeface="+mn-cs"/>
        </a:defRPr>
      </a:pPr>
      <a:endParaRPr lang="en-US"/>
    </a:p>
  </c:txPr>
  <c:printSettings>
    <c:headerFooter/>
    <c:pageMargins b="0.75000000000001033" l="0.70000000000000062" r="0.70000000000000062" t="0.75000000000001033" header="0.30000000000000032" footer="0.30000000000000032"/>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barChart>
        <c:barDir val="col"/>
        <c:grouping val="clustered"/>
        <c:varyColors val="0"/>
        <c:ser>
          <c:idx val="0"/>
          <c:order val="0"/>
          <c:tx>
            <c:strRef>
              <c:f>'Matricula por Sector y Nivel'!$B$12</c:f>
              <c:strCache>
                <c:ptCount val="1"/>
                <c:pt idx="0">
                  <c:v>Básica (0-9)</c:v>
                </c:pt>
              </c:strCache>
            </c:strRef>
          </c:tx>
          <c:spPr>
            <a:solidFill>
              <a:srgbClr val="66FF66"/>
            </a:solidFill>
          </c:spPr>
          <c:invertIfNegative val="0"/>
          <c:dPt>
            <c:idx val="1"/>
            <c:invertIfNegative val="0"/>
            <c:bubble3D val="0"/>
            <c:spPr>
              <a:solidFill>
                <a:srgbClr val="7030A0"/>
              </a:solidFill>
            </c:spPr>
            <c:extLst>
              <c:ext xmlns:c16="http://schemas.microsoft.com/office/drawing/2014/chart" uri="{C3380CC4-5D6E-409C-BE32-E72D297353CC}">
                <c16:uniqueId val="{00000001-01B0-4A56-8B43-5AFED89532BE}"/>
              </c:ext>
            </c:extLst>
          </c:dPt>
          <c:dPt>
            <c:idx val="3"/>
            <c:invertIfNegative val="0"/>
            <c:bubble3D val="0"/>
            <c:spPr>
              <a:solidFill>
                <a:srgbClr val="7030A0"/>
              </a:solidFill>
            </c:spPr>
            <c:extLst>
              <c:ext xmlns:c16="http://schemas.microsoft.com/office/drawing/2014/chart" uri="{C3380CC4-5D6E-409C-BE32-E72D297353CC}">
                <c16:uniqueId val="{00000003-01B0-4A56-8B43-5AFED89532BE}"/>
              </c:ext>
            </c:extLst>
          </c:dPt>
          <c:dPt>
            <c:idx val="5"/>
            <c:invertIfNegative val="0"/>
            <c:bubble3D val="0"/>
            <c:spPr>
              <a:solidFill>
                <a:srgbClr val="7030A0"/>
              </a:solidFill>
            </c:spPr>
            <c:extLst>
              <c:ext xmlns:c16="http://schemas.microsoft.com/office/drawing/2014/chart" uri="{C3380CC4-5D6E-409C-BE32-E72D297353CC}">
                <c16:uniqueId val="{00000005-01B0-4A56-8B43-5AFED89532BE}"/>
              </c:ext>
            </c:extLst>
          </c:dPt>
          <c:dPt>
            <c:idx val="7"/>
            <c:invertIfNegative val="0"/>
            <c:bubble3D val="0"/>
            <c:spPr>
              <a:solidFill>
                <a:srgbClr val="7030A0"/>
              </a:solidFill>
            </c:spPr>
            <c:extLst>
              <c:ext xmlns:c16="http://schemas.microsoft.com/office/drawing/2014/chart" uri="{C3380CC4-5D6E-409C-BE32-E72D297353CC}">
                <c16:uniqueId val="{00000007-01B0-4A56-8B43-5AFED89532BE}"/>
              </c:ext>
            </c:extLst>
          </c:dPt>
          <c:dPt>
            <c:idx val="9"/>
            <c:invertIfNegative val="0"/>
            <c:bubble3D val="0"/>
            <c:spPr>
              <a:solidFill>
                <a:srgbClr val="7030A0"/>
              </a:solidFill>
            </c:spPr>
            <c:extLst>
              <c:ext xmlns:c16="http://schemas.microsoft.com/office/drawing/2014/chart" uri="{C3380CC4-5D6E-409C-BE32-E72D297353CC}">
                <c16:uniqueId val="{00000009-01B0-4A56-8B43-5AFED89532BE}"/>
              </c:ext>
            </c:extLst>
          </c:dPt>
          <c:dPt>
            <c:idx val="13"/>
            <c:invertIfNegative val="0"/>
            <c:bubble3D val="0"/>
            <c:spPr>
              <a:solidFill>
                <a:srgbClr val="7030A0"/>
              </a:solidFill>
            </c:spPr>
            <c:extLst>
              <c:ext xmlns:c16="http://schemas.microsoft.com/office/drawing/2014/chart" uri="{C3380CC4-5D6E-409C-BE32-E72D297353CC}">
                <c16:uniqueId val="{0000000B-01B0-4A56-8B43-5AFED89532BE}"/>
              </c:ext>
            </c:extLst>
          </c:dPt>
          <c:dPt>
            <c:idx val="15"/>
            <c:invertIfNegative val="0"/>
            <c:bubble3D val="0"/>
            <c:spPr>
              <a:solidFill>
                <a:srgbClr val="7030A0"/>
              </a:solidFill>
            </c:spPr>
            <c:extLst>
              <c:ext xmlns:c16="http://schemas.microsoft.com/office/drawing/2014/chart" uri="{C3380CC4-5D6E-409C-BE32-E72D297353CC}">
                <c16:uniqueId val="{0000000D-01B0-4A56-8B43-5AFED89532BE}"/>
              </c:ext>
            </c:extLst>
          </c:dPt>
          <c:dPt>
            <c:idx val="17"/>
            <c:invertIfNegative val="0"/>
            <c:bubble3D val="0"/>
            <c:spPr>
              <a:solidFill>
                <a:srgbClr val="7030A0"/>
              </a:solidFill>
            </c:spPr>
            <c:extLst>
              <c:ext xmlns:c16="http://schemas.microsoft.com/office/drawing/2014/chart" uri="{C3380CC4-5D6E-409C-BE32-E72D297353CC}">
                <c16:uniqueId val="{0000000F-01B0-4A56-8B43-5AFED89532BE}"/>
              </c:ext>
            </c:extLst>
          </c:dPt>
          <c:dPt>
            <c:idx val="19"/>
            <c:invertIfNegative val="0"/>
            <c:bubble3D val="0"/>
            <c:spPr>
              <a:solidFill>
                <a:srgbClr val="7030A0"/>
              </a:solidFill>
            </c:spPr>
            <c:extLst>
              <c:ext xmlns:c16="http://schemas.microsoft.com/office/drawing/2014/chart" uri="{C3380CC4-5D6E-409C-BE32-E72D297353CC}">
                <c16:uniqueId val="{00000011-C0C4-429F-92F9-FEDD24025287}"/>
              </c:ext>
            </c:extLst>
          </c:dPt>
          <c:dPt>
            <c:idx val="21"/>
            <c:invertIfNegative val="0"/>
            <c:bubble3D val="0"/>
            <c:spPr>
              <a:solidFill>
                <a:srgbClr val="7030A0"/>
              </a:solidFill>
            </c:spPr>
            <c:extLst>
              <c:ext xmlns:c16="http://schemas.microsoft.com/office/drawing/2014/chart" uri="{C3380CC4-5D6E-409C-BE32-E72D297353CC}">
                <c16:uniqueId val="{00000012-C0C4-429F-92F9-FEDD24025287}"/>
              </c:ext>
            </c:extLst>
          </c:dPt>
          <c:dPt>
            <c:idx val="23"/>
            <c:invertIfNegative val="0"/>
            <c:bubble3D val="0"/>
            <c:spPr>
              <a:solidFill>
                <a:srgbClr val="7030A0"/>
              </a:solidFill>
            </c:spPr>
            <c:extLst>
              <c:ext xmlns:c16="http://schemas.microsoft.com/office/drawing/2014/chart" uri="{C3380CC4-5D6E-409C-BE32-E72D297353CC}">
                <c16:uniqueId val="{00000013-C0C4-429F-92F9-FEDD24025287}"/>
              </c:ext>
            </c:extLst>
          </c:dPt>
          <c:dPt>
            <c:idx val="25"/>
            <c:invertIfNegative val="0"/>
            <c:bubble3D val="0"/>
            <c:spPr>
              <a:solidFill>
                <a:srgbClr val="7030A0"/>
              </a:solidFill>
            </c:spPr>
            <c:extLst>
              <c:ext xmlns:c16="http://schemas.microsoft.com/office/drawing/2014/chart" uri="{C3380CC4-5D6E-409C-BE32-E72D297353CC}">
                <c16:uniqueId val="{00000014-C0C4-429F-92F9-FEDD24025287}"/>
              </c:ext>
            </c:extLst>
          </c:dPt>
          <c:dPt>
            <c:idx val="27"/>
            <c:invertIfNegative val="0"/>
            <c:bubble3D val="0"/>
            <c:spPr>
              <a:solidFill>
                <a:srgbClr val="7030A0"/>
              </a:solidFill>
            </c:spPr>
            <c:extLst>
              <c:ext xmlns:c16="http://schemas.microsoft.com/office/drawing/2014/chart" uri="{C3380CC4-5D6E-409C-BE32-E72D297353CC}">
                <c16:uniqueId val="{00000015-C0C4-429F-92F9-FEDD24025287}"/>
              </c:ext>
            </c:extLst>
          </c:dPt>
          <c:dPt>
            <c:idx val="29"/>
            <c:invertIfNegative val="0"/>
            <c:bubble3D val="0"/>
            <c:spPr>
              <a:solidFill>
                <a:srgbClr val="7030A0"/>
              </a:solidFill>
            </c:spPr>
            <c:extLst>
              <c:ext xmlns:c16="http://schemas.microsoft.com/office/drawing/2014/chart" uri="{C3380CC4-5D6E-409C-BE32-E72D297353CC}">
                <c16:uniqueId val="{00000016-C0C4-429F-92F9-FEDD24025287}"/>
              </c:ext>
            </c:extLst>
          </c:dPt>
          <c:dPt>
            <c:idx val="31"/>
            <c:invertIfNegative val="0"/>
            <c:bubble3D val="0"/>
            <c:spPr>
              <a:solidFill>
                <a:srgbClr val="7030A0"/>
              </a:solidFill>
            </c:spPr>
            <c:extLst>
              <c:ext xmlns:c16="http://schemas.microsoft.com/office/drawing/2014/chart" uri="{C3380CC4-5D6E-409C-BE32-E72D297353CC}">
                <c16:uniqueId val="{00000017-C0C4-429F-92F9-FEDD24025287}"/>
              </c:ext>
            </c:extLst>
          </c:dPt>
          <c:dPt>
            <c:idx val="33"/>
            <c:invertIfNegative val="0"/>
            <c:bubble3D val="0"/>
            <c:spPr>
              <a:solidFill>
                <a:srgbClr val="7030A0"/>
              </a:solidFill>
            </c:spPr>
            <c:extLst>
              <c:ext xmlns:c16="http://schemas.microsoft.com/office/drawing/2014/chart" uri="{C3380CC4-5D6E-409C-BE32-E72D297353CC}">
                <c16:uniqueId val="{00000018-C0C4-429F-92F9-FEDD24025287}"/>
              </c:ext>
            </c:extLst>
          </c:dPt>
          <c:dPt>
            <c:idx val="35"/>
            <c:invertIfNegative val="0"/>
            <c:bubble3D val="0"/>
            <c:spPr>
              <a:solidFill>
                <a:srgbClr val="7030A0"/>
              </a:solidFill>
            </c:spPr>
            <c:extLst>
              <c:ext xmlns:c16="http://schemas.microsoft.com/office/drawing/2014/chart" uri="{C3380CC4-5D6E-409C-BE32-E72D297353CC}">
                <c16:uniqueId val="{00000019-C0C4-429F-92F9-FEDD24025287}"/>
              </c:ext>
            </c:extLst>
          </c:dPt>
          <c:dLbls>
            <c:spPr>
              <a:noFill/>
              <a:ln>
                <a:noFill/>
              </a:ln>
              <a:effectLst/>
            </c:sp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multiLvlStrRef>
              <c:f>'Matricula por Sector y Nivel'!$C$5:$AL$6</c:f>
              <c:multiLvlStrCache>
                <c:ptCount val="36"/>
                <c:lvl>
                  <c:pt idx="0">
                    <c:v>Oficial</c:v>
                  </c:pt>
                  <c:pt idx="1">
                    <c:v>No Oficial</c:v>
                  </c:pt>
                  <c:pt idx="2">
                    <c:v>Oficial</c:v>
                  </c:pt>
                  <c:pt idx="3">
                    <c:v>No Oficial</c:v>
                  </c:pt>
                  <c:pt idx="4">
                    <c:v>Oficial</c:v>
                  </c:pt>
                  <c:pt idx="5">
                    <c:v>No Oficial</c:v>
                  </c:pt>
                  <c:pt idx="6">
                    <c:v>Oficial</c:v>
                  </c:pt>
                  <c:pt idx="7">
                    <c:v>No Oficial</c:v>
                  </c:pt>
                  <c:pt idx="8">
                    <c:v>Oficial</c:v>
                  </c:pt>
                  <c:pt idx="9">
                    <c:v>No Oficial</c:v>
                  </c:pt>
                  <c:pt idx="10">
                    <c:v>Oficial</c:v>
                  </c:pt>
                  <c:pt idx="11">
                    <c:v>No Oficial</c:v>
                  </c:pt>
                  <c:pt idx="12">
                    <c:v>Oficial</c:v>
                  </c:pt>
                  <c:pt idx="13">
                    <c:v>No Oficial</c:v>
                  </c:pt>
                  <c:pt idx="14">
                    <c:v>Oficial</c:v>
                  </c:pt>
                  <c:pt idx="15">
                    <c:v>No Oficial</c:v>
                  </c:pt>
                  <c:pt idx="16">
                    <c:v>Oficial</c:v>
                  </c:pt>
                  <c:pt idx="17">
                    <c:v>No Oficial</c:v>
                  </c:pt>
                  <c:pt idx="18">
                    <c:v>Oficial</c:v>
                  </c:pt>
                  <c:pt idx="19">
                    <c:v>No Oficial</c:v>
                  </c:pt>
                  <c:pt idx="20">
                    <c:v>Oficial</c:v>
                  </c:pt>
                  <c:pt idx="21">
                    <c:v>No Oficial</c:v>
                  </c:pt>
                  <c:pt idx="22">
                    <c:v>Oficial</c:v>
                  </c:pt>
                  <c:pt idx="23">
                    <c:v>No Oficial</c:v>
                  </c:pt>
                  <c:pt idx="24">
                    <c:v>Oficial</c:v>
                  </c:pt>
                  <c:pt idx="25">
                    <c:v>No Oficial</c:v>
                  </c:pt>
                  <c:pt idx="26">
                    <c:v>Oficial</c:v>
                  </c:pt>
                  <c:pt idx="27">
                    <c:v>No Oficial</c:v>
                  </c:pt>
                  <c:pt idx="28">
                    <c:v>Oficial</c:v>
                  </c:pt>
                  <c:pt idx="29">
                    <c:v>No Oficial</c:v>
                  </c:pt>
                  <c:pt idx="30">
                    <c:v>Oficial</c:v>
                  </c:pt>
                  <c:pt idx="31">
                    <c:v>No Oficial</c:v>
                  </c:pt>
                  <c:pt idx="32">
                    <c:v>Oficial</c:v>
                  </c:pt>
                  <c:pt idx="33">
                    <c:v>No Oficial</c:v>
                  </c:pt>
                  <c:pt idx="34">
                    <c:v>Oficial</c:v>
                  </c:pt>
                  <c:pt idx="35">
                    <c:v>No Oficial</c:v>
                  </c:pt>
                </c:lvl>
                <c:lvl>
                  <c:pt idx="0">
                    <c:v>2008</c:v>
                  </c:pt>
                  <c:pt idx="2">
                    <c:v>2009</c:v>
                  </c:pt>
                  <c:pt idx="4">
                    <c:v>2010</c:v>
                  </c:pt>
                  <c:pt idx="6">
                    <c:v>2011</c:v>
                  </c:pt>
                  <c:pt idx="8">
                    <c:v>2012</c:v>
                  </c:pt>
                  <c:pt idx="10">
                    <c:v>2013</c:v>
                  </c:pt>
                  <c:pt idx="12">
                    <c:v>2014</c:v>
                  </c:pt>
                  <c:pt idx="14">
                    <c:v>2015</c:v>
                  </c:pt>
                  <c:pt idx="16">
                    <c:v>2016</c:v>
                  </c:pt>
                  <c:pt idx="18">
                    <c:v>2017</c:v>
                  </c:pt>
                  <c:pt idx="20">
                    <c:v>2018</c:v>
                  </c:pt>
                  <c:pt idx="22">
                    <c:v>2019</c:v>
                  </c:pt>
                  <c:pt idx="24">
                    <c:v>2020</c:v>
                  </c:pt>
                  <c:pt idx="26">
                    <c:v>2021</c:v>
                  </c:pt>
                  <c:pt idx="28">
                    <c:v>2022</c:v>
                  </c:pt>
                  <c:pt idx="30">
                    <c:v>2023</c:v>
                  </c:pt>
                  <c:pt idx="32">
                    <c:v>2024</c:v>
                  </c:pt>
                  <c:pt idx="34">
                    <c:v>2025</c:v>
                  </c:pt>
                </c:lvl>
              </c:multiLvlStrCache>
            </c:multiLvlStrRef>
          </c:cat>
          <c:val>
            <c:numRef>
              <c:f>'Matricula por Sector y Nivel'!$C$12:$AL$12</c:f>
              <c:numCache>
                <c:formatCode>#,##0</c:formatCode>
                <c:ptCount val="36"/>
                <c:pt idx="0">
                  <c:v>23917</c:v>
                </c:pt>
                <c:pt idx="1">
                  <c:v>1587</c:v>
                </c:pt>
                <c:pt idx="2">
                  <c:v>24169</c:v>
                </c:pt>
                <c:pt idx="3">
                  <c:v>2217</c:v>
                </c:pt>
                <c:pt idx="4">
                  <c:v>25127</c:v>
                </c:pt>
                <c:pt idx="5">
                  <c:v>1870</c:v>
                </c:pt>
                <c:pt idx="6">
                  <c:v>25115</c:v>
                </c:pt>
                <c:pt idx="7">
                  <c:v>1920</c:v>
                </c:pt>
                <c:pt idx="8">
                  <c:v>25352</c:v>
                </c:pt>
                <c:pt idx="9">
                  <c:v>1938</c:v>
                </c:pt>
                <c:pt idx="10">
                  <c:v>25754</c:v>
                </c:pt>
                <c:pt idx="11">
                  <c:v>1925</c:v>
                </c:pt>
                <c:pt idx="12">
                  <c:v>25298</c:v>
                </c:pt>
                <c:pt idx="13">
                  <c:v>2018</c:v>
                </c:pt>
                <c:pt idx="14">
                  <c:v>25098</c:v>
                </c:pt>
                <c:pt idx="15">
                  <c:v>2104</c:v>
                </c:pt>
                <c:pt idx="16">
                  <c:v>24557</c:v>
                </c:pt>
                <c:pt idx="17">
                  <c:v>2225</c:v>
                </c:pt>
                <c:pt idx="18">
                  <c:v>24351</c:v>
                </c:pt>
                <c:pt idx="19">
                  <c:v>2350</c:v>
                </c:pt>
                <c:pt idx="20">
                  <c:v>23695</c:v>
                </c:pt>
                <c:pt idx="21">
                  <c:v>2492</c:v>
                </c:pt>
                <c:pt idx="22">
                  <c:v>24190</c:v>
                </c:pt>
                <c:pt idx="23">
                  <c:v>2454</c:v>
                </c:pt>
                <c:pt idx="24">
                  <c:v>23912</c:v>
                </c:pt>
                <c:pt idx="25">
                  <c:v>2285</c:v>
                </c:pt>
                <c:pt idx="26">
                  <c:v>23921</c:v>
                </c:pt>
                <c:pt idx="27">
                  <c:v>2201</c:v>
                </c:pt>
                <c:pt idx="28">
                  <c:v>23359</c:v>
                </c:pt>
                <c:pt idx="29">
                  <c:v>2649</c:v>
                </c:pt>
                <c:pt idx="30">
                  <c:v>23659</c:v>
                </c:pt>
                <c:pt idx="31">
                  <c:v>2795</c:v>
                </c:pt>
                <c:pt idx="32">
                  <c:v>23383</c:v>
                </c:pt>
                <c:pt idx="33">
                  <c:v>2730</c:v>
                </c:pt>
                <c:pt idx="34">
                  <c:v>23354</c:v>
                </c:pt>
                <c:pt idx="35">
                  <c:v>2791</c:v>
                </c:pt>
              </c:numCache>
            </c:numRef>
          </c:val>
          <c:extLst>
            <c:ext xmlns:c16="http://schemas.microsoft.com/office/drawing/2014/chart" uri="{C3380CC4-5D6E-409C-BE32-E72D297353CC}">
              <c16:uniqueId val="{00000010-01B0-4A56-8B43-5AFED89532BE}"/>
            </c:ext>
          </c:extLst>
        </c:ser>
        <c:dLbls>
          <c:showLegendKey val="0"/>
          <c:showVal val="0"/>
          <c:showCatName val="0"/>
          <c:showSerName val="0"/>
          <c:showPercent val="0"/>
          <c:showBubbleSize val="0"/>
        </c:dLbls>
        <c:gapWidth val="150"/>
        <c:axId val="353001800"/>
        <c:axId val="353002584"/>
      </c:barChart>
      <c:catAx>
        <c:axId val="353001800"/>
        <c:scaling>
          <c:orientation val="minMax"/>
        </c:scaling>
        <c:delete val="0"/>
        <c:axPos val="b"/>
        <c:numFmt formatCode="General" sourceLinked="1"/>
        <c:majorTickMark val="out"/>
        <c:minorTickMark val="none"/>
        <c:tickLblPos val="nextTo"/>
        <c:txPr>
          <a:bodyPr/>
          <a:lstStyle/>
          <a:p>
            <a:pPr>
              <a:defRPr sz="1050" b="1"/>
            </a:pPr>
            <a:endParaRPr lang="en-US"/>
          </a:p>
        </c:txPr>
        <c:crossAx val="353002584"/>
        <c:crosses val="autoZero"/>
        <c:auto val="1"/>
        <c:lblAlgn val="ctr"/>
        <c:lblOffset val="100"/>
        <c:noMultiLvlLbl val="0"/>
      </c:catAx>
      <c:valAx>
        <c:axId val="353002584"/>
        <c:scaling>
          <c:orientation val="minMax"/>
        </c:scaling>
        <c:delete val="0"/>
        <c:axPos val="l"/>
        <c:majorGridlines/>
        <c:numFmt formatCode="#,##0" sourceLinked="1"/>
        <c:majorTickMark val="out"/>
        <c:minorTickMark val="none"/>
        <c:tickLblPos val="nextTo"/>
        <c:crossAx val="353001800"/>
        <c:crosses val="autoZero"/>
        <c:crossBetween val="between"/>
      </c:valAx>
      <c:spPr>
        <a:solidFill>
          <a:schemeClr val="accent3">
            <a:lumMod val="20000"/>
            <a:lumOff val="80000"/>
          </a:schemeClr>
        </a:solidFill>
      </c:spPr>
    </c:plotArea>
    <c:plotVisOnly val="1"/>
    <c:dispBlanksAs val="gap"/>
    <c:showDLblsOverMax val="0"/>
  </c:chart>
  <c:spPr>
    <a:solidFill>
      <a:schemeClr val="lt1"/>
    </a:solidFill>
    <a:ln w="50800" cap="flat" cmpd="sng" algn="ctr">
      <a:solidFill>
        <a:schemeClr val="accent4"/>
      </a:solidFill>
      <a:prstDash val="solid"/>
    </a:ln>
    <a:effectLst/>
  </c:spPr>
  <c:txPr>
    <a:bodyPr/>
    <a:lstStyle/>
    <a:p>
      <a:pPr>
        <a:defRPr>
          <a:solidFill>
            <a:schemeClr val="dk1"/>
          </a:solidFill>
          <a:latin typeface="+mn-lt"/>
          <a:ea typeface="+mn-ea"/>
          <a:cs typeface="+mn-cs"/>
        </a:defRPr>
      </a:pPr>
      <a:endParaRPr lang="en-US"/>
    </a:p>
  </c:txPr>
  <c:printSettings>
    <c:headerFooter/>
    <c:pageMargins b="0.75000000000001033" l="0.70000000000000062" r="0.70000000000000062" t="0.75000000000001033" header="0.30000000000000032" footer="0.30000000000000032"/>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26"/>
    </mc:Choice>
    <mc:Fallback>
      <c:style val="26"/>
    </mc:Fallback>
  </mc:AlternateContent>
  <c:chart>
    <c:autoTitleDeleted val="0"/>
    <c:plotArea>
      <c:layout/>
      <c:barChart>
        <c:barDir val="col"/>
        <c:grouping val="clustered"/>
        <c:varyColors val="0"/>
        <c:ser>
          <c:idx val="0"/>
          <c:order val="0"/>
          <c:tx>
            <c:strRef>
              <c:f>'Matricula por Zona y Nivel'!$B$8</c:f>
              <c:strCache>
                <c:ptCount val="1"/>
                <c:pt idx="0">
                  <c:v>Transición</c:v>
                </c:pt>
              </c:strCache>
            </c:strRef>
          </c:tx>
          <c:spPr>
            <a:solidFill>
              <a:srgbClr val="0066FF"/>
            </a:solidFill>
          </c:spPr>
          <c:invertIfNegative val="0"/>
          <c:dLbls>
            <c:spPr>
              <a:noFill/>
              <a:ln>
                <a:noFill/>
              </a:ln>
              <a:effectLst/>
            </c:spPr>
            <c:txPr>
              <a:bodyPr rot="-5400000" vert="horz"/>
              <a:lstStyle/>
              <a:p>
                <a:pPr>
                  <a:defRPr b="1"/>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multiLvlStrRef>
              <c:f>'Matricula por Zona y Nivel'!$C$5:$AJ$6</c:f>
              <c:multiLvlStrCache>
                <c:ptCount val="34"/>
                <c:lvl>
                  <c:pt idx="0">
                    <c:v>Urbana</c:v>
                  </c:pt>
                  <c:pt idx="1">
                    <c:v>Rural</c:v>
                  </c:pt>
                  <c:pt idx="2">
                    <c:v>Urbana</c:v>
                  </c:pt>
                  <c:pt idx="3">
                    <c:v>Rural</c:v>
                  </c:pt>
                  <c:pt idx="4">
                    <c:v>Urbana</c:v>
                  </c:pt>
                  <c:pt idx="5">
                    <c:v>Rural</c:v>
                  </c:pt>
                  <c:pt idx="6">
                    <c:v>Urbana</c:v>
                  </c:pt>
                  <c:pt idx="7">
                    <c:v>Rural</c:v>
                  </c:pt>
                  <c:pt idx="8">
                    <c:v>Urbana</c:v>
                  </c:pt>
                  <c:pt idx="9">
                    <c:v>Rural</c:v>
                  </c:pt>
                  <c:pt idx="10">
                    <c:v>Urbana</c:v>
                  </c:pt>
                  <c:pt idx="11">
                    <c:v>Rural</c:v>
                  </c:pt>
                  <c:pt idx="12">
                    <c:v>Urbana</c:v>
                  </c:pt>
                  <c:pt idx="13">
                    <c:v>Rural</c:v>
                  </c:pt>
                  <c:pt idx="14">
                    <c:v>Urbana</c:v>
                  </c:pt>
                  <c:pt idx="15">
                    <c:v>Rural</c:v>
                  </c:pt>
                  <c:pt idx="16">
                    <c:v>Urbana</c:v>
                  </c:pt>
                  <c:pt idx="17">
                    <c:v>Rural</c:v>
                  </c:pt>
                  <c:pt idx="18">
                    <c:v>Urbana</c:v>
                  </c:pt>
                  <c:pt idx="19">
                    <c:v>Rural</c:v>
                  </c:pt>
                  <c:pt idx="20">
                    <c:v>Urbana</c:v>
                  </c:pt>
                  <c:pt idx="21">
                    <c:v>Rural</c:v>
                  </c:pt>
                  <c:pt idx="22">
                    <c:v>Urbana</c:v>
                  </c:pt>
                  <c:pt idx="23">
                    <c:v>Rural</c:v>
                  </c:pt>
                  <c:pt idx="24">
                    <c:v>Urbana</c:v>
                  </c:pt>
                  <c:pt idx="25">
                    <c:v>Rural</c:v>
                  </c:pt>
                  <c:pt idx="26">
                    <c:v>Urbana</c:v>
                  </c:pt>
                  <c:pt idx="27">
                    <c:v>Rural</c:v>
                  </c:pt>
                  <c:pt idx="28">
                    <c:v>Urbana</c:v>
                  </c:pt>
                  <c:pt idx="29">
                    <c:v>Rural</c:v>
                  </c:pt>
                  <c:pt idx="30">
                    <c:v>Urbana</c:v>
                  </c:pt>
                  <c:pt idx="31">
                    <c:v>Rural</c:v>
                  </c:pt>
                  <c:pt idx="32">
                    <c:v>Urbana</c:v>
                  </c:pt>
                  <c:pt idx="33">
                    <c:v>Rural</c:v>
                  </c:pt>
                </c:lvl>
                <c:lvl>
                  <c:pt idx="0">
                    <c:v>2008</c:v>
                  </c:pt>
                  <c:pt idx="2">
                    <c:v>2009</c:v>
                  </c:pt>
                  <c:pt idx="4">
                    <c:v>2010</c:v>
                  </c:pt>
                  <c:pt idx="6">
                    <c:v>2011</c:v>
                  </c:pt>
                  <c:pt idx="8">
                    <c:v>2012</c:v>
                  </c:pt>
                  <c:pt idx="10">
                    <c:v>2013</c:v>
                  </c:pt>
                  <c:pt idx="12">
                    <c:v>2014</c:v>
                  </c:pt>
                  <c:pt idx="14">
                    <c:v>2015</c:v>
                  </c:pt>
                  <c:pt idx="16">
                    <c:v>2016</c:v>
                  </c:pt>
                  <c:pt idx="18">
                    <c:v>2017</c:v>
                  </c:pt>
                  <c:pt idx="20">
                    <c:v>2018</c:v>
                  </c:pt>
                  <c:pt idx="22">
                    <c:v>2019</c:v>
                  </c:pt>
                  <c:pt idx="24">
                    <c:v>2020</c:v>
                  </c:pt>
                  <c:pt idx="26">
                    <c:v>2021</c:v>
                  </c:pt>
                  <c:pt idx="28">
                    <c:v>2022</c:v>
                  </c:pt>
                  <c:pt idx="30">
                    <c:v>2023</c:v>
                  </c:pt>
                  <c:pt idx="32">
                    <c:v>2024</c:v>
                  </c:pt>
                </c:lvl>
              </c:multiLvlStrCache>
            </c:multiLvlStrRef>
          </c:cat>
          <c:val>
            <c:numRef>
              <c:f>'Matricula por Zona y Nivel'!$C$8:$AJ$8</c:f>
              <c:numCache>
                <c:formatCode>#,##0</c:formatCode>
                <c:ptCount val="34"/>
                <c:pt idx="0">
                  <c:v>1087</c:v>
                </c:pt>
                <c:pt idx="1">
                  <c:v>787</c:v>
                </c:pt>
                <c:pt idx="2">
                  <c:v>1046</c:v>
                </c:pt>
                <c:pt idx="3">
                  <c:v>807</c:v>
                </c:pt>
                <c:pt idx="4">
                  <c:v>1056</c:v>
                </c:pt>
                <c:pt idx="5">
                  <c:v>802</c:v>
                </c:pt>
                <c:pt idx="6">
                  <c:v>1222</c:v>
                </c:pt>
                <c:pt idx="7">
                  <c:v>844</c:v>
                </c:pt>
                <c:pt idx="8">
                  <c:v>1267</c:v>
                </c:pt>
                <c:pt idx="9">
                  <c:v>838</c:v>
                </c:pt>
                <c:pt idx="10">
                  <c:v>1213</c:v>
                </c:pt>
                <c:pt idx="11">
                  <c:v>940</c:v>
                </c:pt>
                <c:pt idx="12">
                  <c:v>1148</c:v>
                </c:pt>
                <c:pt idx="13">
                  <c:v>806</c:v>
                </c:pt>
                <c:pt idx="14">
                  <c:v>1066</c:v>
                </c:pt>
                <c:pt idx="15">
                  <c:v>864</c:v>
                </c:pt>
                <c:pt idx="16">
                  <c:v>1078</c:v>
                </c:pt>
                <c:pt idx="17">
                  <c:v>882</c:v>
                </c:pt>
                <c:pt idx="18">
                  <c:v>1148</c:v>
                </c:pt>
                <c:pt idx="19">
                  <c:v>886</c:v>
                </c:pt>
                <c:pt idx="20">
                  <c:v>1081</c:v>
                </c:pt>
                <c:pt idx="21">
                  <c:v>994</c:v>
                </c:pt>
                <c:pt idx="22">
                  <c:v>1167</c:v>
                </c:pt>
                <c:pt idx="23">
                  <c:v>967</c:v>
                </c:pt>
                <c:pt idx="24">
                  <c:v>1154</c:v>
                </c:pt>
                <c:pt idx="25">
                  <c:v>872</c:v>
                </c:pt>
                <c:pt idx="26">
                  <c:v>1038</c:v>
                </c:pt>
                <c:pt idx="27">
                  <c:v>857</c:v>
                </c:pt>
                <c:pt idx="28">
                  <c:v>1185</c:v>
                </c:pt>
                <c:pt idx="29">
                  <c:v>1031</c:v>
                </c:pt>
                <c:pt idx="30">
                  <c:v>1184</c:v>
                </c:pt>
                <c:pt idx="31">
                  <c:v>1122</c:v>
                </c:pt>
                <c:pt idx="32">
                  <c:v>1159</c:v>
                </c:pt>
                <c:pt idx="33">
                  <c:v>954</c:v>
                </c:pt>
              </c:numCache>
            </c:numRef>
          </c:val>
          <c:extLst>
            <c:ext xmlns:c16="http://schemas.microsoft.com/office/drawing/2014/chart" uri="{C3380CC4-5D6E-409C-BE32-E72D297353CC}">
              <c16:uniqueId val="{00000000-C0A9-4537-B937-A7107D97481A}"/>
            </c:ext>
          </c:extLst>
        </c:ser>
        <c:ser>
          <c:idx val="1"/>
          <c:order val="1"/>
          <c:tx>
            <c:strRef>
              <c:f>'Matricula por Zona y Nivel'!$B$9</c:f>
              <c:strCache>
                <c:ptCount val="1"/>
                <c:pt idx="0">
                  <c:v>Primaria + Acel</c:v>
                </c:pt>
              </c:strCache>
            </c:strRef>
          </c:tx>
          <c:spPr>
            <a:solidFill>
              <a:srgbClr val="FF0000"/>
            </a:solidFill>
          </c:spPr>
          <c:invertIfNegative val="0"/>
          <c:dLbls>
            <c:spPr>
              <a:noFill/>
              <a:ln>
                <a:noFill/>
              </a:ln>
              <a:effectLst/>
            </c:spPr>
            <c:txPr>
              <a:bodyPr rot="-5400000" vert="horz"/>
              <a:lstStyle/>
              <a:p>
                <a:pPr>
                  <a:defRPr b="1"/>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multiLvlStrRef>
              <c:f>'Matricula por Zona y Nivel'!$C$5:$AJ$6</c:f>
              <c:multiLvlStrCache>
                <c:ptCount val="34"/>
                <c:lvl>
                  <c:pt idx="0">
                    <c:v>Urbana</c:v>
                  </c:pt>
                  <c:pt idx="1">
                    <c:v>Rural</c:v>
                  </c:pt>
                  <c:pt idx="2">
                    <c:v>Urbana</c:v>
                  </c:pt>
                  <c:pt idx="3">
                    <c:v>Rural</c:v>
                  </c:pt>
                  <c:pt idx="4">
                    <c:v>Urbana</c:v>
                  </c:pt>
                  <c:pt idx="5">
                    <c:v>Rural</c:v>
                  </c:pt>
                  <c:pt idx="6">
                    <c:v>Urbana</c:v>
                  </c:pt>
                  <c:pt idx="7">
                    <c:v>Rural</c:v>
                  </c:pt>
                  <c:pt idx="8">
                    <c:v>Urbana</c:v>
                  </c:pt>
                  <c:pt idx="9">
                    <c:v>Rural</c:v>
                  </c:pt>
                  <c:pt idx="10">
                    <c:v>Urbana</c:v>
                  </c:pt>
                  <c:pt idx="11">
                    <c:v>Rural</c:v>
                  </c:pt>
                  <c:pt idx="12">
                    <c:v>Urbana</c:v>
                  </c:pt>
                  <c:pt idx="13">
                    <c:v>Rural</c:v>
                  </c:pt>
                  <c:pt idx="14">
                    <c:v>Urbana</c:v>
                  </c:pt>
                  <c:pt idx="15">
                    <c:v>Rural</c:v>
                  </c:pt>
                  <c:pt idx="16">
                    <c:v>Urbana</c:v>
                  </c:pt>
                  <c:pt idx="17">
                    <c:v>Rural</c:v>
                  </c:pt>
                  <c:pt idx="18">
                    <c:v>Urbana</c:v>
                  </c:pt>
                  <c:pt idx="19">
                    <c:v>Rural</c:v>
                  </c:pt>
                  <c:pt idx="20">
                    <c:v>Urbana</c:v>
                  </c:pt>
                  <c:pt idx="21">
                    <c:v>Rural</c:v>
                  </c:pt>
                  <c:pt idx="22">
                    <c:v>Urbana</c:v>
                  </c:pt>
                  <c:pt idx="23">
                    <c:v>Rural</c:v>
                  </c:pt>
                  <c:pt idx="24">
                    <c:v>Urbana</c:v>
                  </c:pt>
                  <c:pt idx="25">
                    <c:v>Rural</c:v>
                  </c:pt>
                  <c:pt idx="26">
                    <c:v>Urbana</c:v>
                  </c:pt>
                  <c:pt idx="27">
                    <c:v>Rural</c:v>
                  </c:pt>
                  <c:pt idx="28">
                    <c:v>Urbana</c:v>
                  </c:pt>
                  <c:pt idx="29">
                    <c:v>Rural</c:v>
                  </c:pt>
                  <c:pt idx="30">
                    <c:v>Urbana</c:v>
                  </c:pt>
                  <c:pt idx="31">
                    <c:v>Rural</c:v>
                  </c:pt>
                  <c:pt idx="32">
                    <c:v>Urbana</c:v>
                  </c:pt>
                  <c:pt idx="33">
                    <c:v>Rural</c:v>
                  </c:pt>
                </c:lvl>
                <c:lvl>
                  <c:pt idx="0">
                    <c:v>2008</c:v>
                  </c:pt>
                  <c:pt idx="2">
                    <c:v>2009</c:v>
                  </c:pt>
                  <c:pt idx="4">
                    <c:v>2010</c:v>
                  </c:pt>
                  <c:pt idx="6">
                    <c:v>2011</c:v>
                  </c:pt>
                  <c:pt idx="8">
                    <c:v>2012</c:v>
                  </c:pt>
                  <c:pt idx="10">
                    <c:v>2013</c:v>
                  </c:pt>
                  <c:pt idx="12">
                    <c:v>2014</c:v>
                  </c:pt>
                  <c:pt idx="14">
                    <c:v>2015</c:v>
                  </c:pt>
                  <c:pt idx="16">
                    <c:v>2016</c:v>
                  </c:pt>
                  <c:pt idx="18">
                    <c:v>2017</c:v>
                  </c:pt>
                  <c:pt idx="20">
                    <c:v>2018</c:v>
                  </c:pt>
                  <c:pt idx="22">
                    <c:v>2019</c:v>
                  </c:pt>
                  <c:pt idx="24">
                    <c:v>2020</c:v>
                  </c:pt>
                  <c:pt idx="26">
                    <c:v>2021</c:v>
                  </c:pt>
                  <c:pt idx="28">
                    <c:v>2022</c:v>
                  </c:pt>
                  <c:pt idx="30">
                    <c:v>2023</c:v>
                  </c:pt>
                  <c:pt idx="32">
                    <c:v>2024</c:v>
                  </c:pt>
                </c:lvl>
              </c:multiLvlStrCache>
            </c:multiLvlStrRef>
          </c:cat>
          <c:val>
            <c:numRef>
              <c:f>'Matricula por Zona y Nivel'!$C$9:$AJ$9</c:f>
              <c:numCache>
                <c:formatCode>#,##0</c:formatCode>
                <c:ptCount val="34"/>
                <c:pt idx="0">
                  <c:v>7372</c:v>
                </c:pt>
                <c:pt idx="1">
                  <c:v>6768</c:v>
                </c:pt>
                <c:pt idx="2">
                  <c:v>7399</c:v>
                </c:pt>
                <c:pt idx="3">
                  <c:v>6741</c:v>
                </c:pt>
                <c:pt idx="4">
                  <c:v>7452</c:v>
                </c:pt>
                <c:pt idx="5">
                  <c:v>6602</c:v>
                </c:pt>
                <c:pt idx="6">
                  <c:v>7268</c:v>
                </c:pt>
                <c:pt idx="7">
                  <c:v>6374</c:v>
                </c:pt>
                <c:pt idx="8">
                  <c:v>7432</c:v>
                </c:pt>
                <c:pt idx="9">
                  <c:v>6388</c:v>
                </c:pt>
                <c:pt idx="10">
                  <c:v>7546</c:v>
                </c:pt>
                <c:pt idx="11">
                  <c:v>6431</c:v>
                </c:pt>
                <c:pt idx="12">
                  <c:v>7394</c:v>
                </c:pt>
                <c:pt idx="13">
                  <c:v>6160</c:v>
                </c:pt>
                <c:pt idx="14">
                  <c:v>7302</c:v>
                </c:pt>
                <c:pt idx="15">
                  <c:v>5975</c:v>
                </c:pt>
                <c:pt idx="16">
                  <c:v>7260</c:v>
                </c:pt>
                <c:pt idx="17">
                  <c:v>5688</c:v>
                </c:pt>
                <c:pt idx="18">
                  <c:v>6998</c:v>
                </c:pt>
                <c:pt idx="19">
                  <c:v>5672</c:v>
                </c:pt>
                <c:pt idx="20">
                  <c:v>6702</c:v>
                </c:pt>
                <c:pt idx="21">
                  <c:v>5589</c:v>
                </c:pt>
                <c:pt idx="22">
                  <c:v>6730</c:v>
                </c:pt>
                <c:pt idx="23">
                  <c:v>5613</c:v>
                </c:pt>
                <c:pt idx="24">
                  <c:v>6845</c:v>
                </c:pt>
                <c:pt idx="25">
                  <c:v>5554</c:v>
                </c:pt>
                <c:pt idx="26">
                  <c:v>6897</c:v>
                </c:pt>
                <c:pt idx="27">
                  <c:v>5723</c:v>
                </c:pt>
                <c:pt idx="28">
                  <c:v>6574</c:v>
                </c:pt>
                <c:pt idx="29">
                  <c:v>5566</c:v>
                </c:pt>
                <c:pt idx="30">
                  <c:v>6676</c:v>
                </c:pt>
                <c:pt idx="31">
                  <c:v>5767</c:v>
                </c:pt>
                <c:pt idx="32">
                  <c:v>6705</c:v>
                </c:pt>
                <c:pt idx="33">
                  <c:v>5782</c:v>
                </c:pt>
              </c:numCache>
            </c:numRef>
          </c:val>
          <c:extLst>
            <c:ext xmlns:c16="http://schemas.microsoft.com/office/drawing/2014/chart" uri="{C3380CC4-5D6E-409C-BE32-E72D297353CC}">
              <c16:uniqueId val="{00000001-C0A9-4537-B937-A7107D97481A}"/>
            </c:ext>
          </c:extLst>
        </c:ser>
        <c:ser>
          <c:idx val="2"/>
          <c:order val="2"/>
          <c:tx>
            <c:strRef>
              <c:f>'Matricula por Zona y Nivel'!$B$10</c:f>
              <c:strCache>
                <c:ptCount val="1"/>
                <c:pt idx="0">
                  <c:v>Secundaria</c:v>
                </c:pt>
              </c:strCache>
            </c:strRef>
          </c:tx>
          <c:spPr>
            <a:solidFill>
              <a:srgbClr val="00CC00"/>
            </a:solidFill>
          </c:spPr>
          <c:invertIfNegative val="0"/>
          <c:dLbls>
            <c:spPr>
              <a:noFill/>
              <a:ln>
                <a:noFill/>
              </a:ln>
              <a:effectLst/>
            </c:spPr>
            <c:txPr>
              <a:bodyPr rot="-5400000" vert="horz"/>
              <a:lstStyle/>
              <a:p>
                <a:pPr>
                  <a:defRPr b="1"/>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multiLvlStrRef>
              <c:f>'Matricula por Zona y Nivel'!$C$5:$AJ$6</c:f>
              <c:multiLvlStrCache>
                <c:ptCount val="34"/>
                <c:lvl>
                  <c:pt idx="0">
                    <c:v>Urbana</c:v>
                  </c:pt>
                  <c:pt idx="1">
                    <c:v>Rural</c:v>
                  </c:pt>
                  <c:pt idx="2">
                    <c:v>Urbana</c:v>
                  </c:pt>
                  <c:pt idx="3">
                    <c:v>Rural</c:v>
                  </c:pt>
                  <c:pt idx="4">
                    <c:v>Urbana</c:v>
                  </c:pt>
                  <c:pt idx="5">
                    <c:v>Rural</c:v>
                  </c:pt>
                  <c:pt idx="6">
                    <c:v>Urbana</c:v>
                  </c:pt>
                  <c:pt idx="7">
                    <c:v>Rural</c:v>
                  </c:pt>
                  <c:pt idx="8">
                    <c:v>Urbana</c:v>
                  </c:pt>
                  <c:pt idx="9">
                    <c:v>Rural</c:v>
                  </c:pt>
                  <c:pt idx="10">
                    <c:v>Urbana</c:v>
                  </c:pt>
                  <c:pt idx="11">
                    <c:v>Rural</c:v>
                  </c:pt>
                  <c:pt idx="12">
                    <c:v>Urbana</c:v>
                  </c:pt>
                  <c:pt idx="13">
                    <c:v>Rural</c:v>
                  </c:pt>
                  <c:pt idx="14">
                    <c:v>Urbana</c:v>
                  </c:pt>
                  <c:pt idx="15">
                    <c:v>Rural</c:v>
                  </c:pt>
                  <c:pt idx="16">
                    <c:v>Urbana</c:v>
                  </c:pt>
                  <c:pt idx="17">
                    <c:v>Rural</c:v>
                  </c:pt>
                  <c:pt idx="18">
                    <c:v>Urbana</c:v>
                  </c:pt>
                  <c:pt idx="19">
                    <c:v>Rural</c:v>
                  </c:pt>
                  <c:pt idx="20">
                    <c:v>Urbana</c:v>
                  </c:pt>
                  <c:pt idx="21">
                    <c:v>Rural</c:v>
                  </c:pt>
                  <c:pt idx="22">
                    <c:v>Urbana</c:v>
                  </c:pt>
                  <c:pt idx="23">
                    <c:v>Rural</c:v>
                  </c:pt>
                  <c:pt idx="24">
                    <c:v>Urbana</c:v>
                  </c:pt>
                  <c:pt idx="25">
                    <c:v>Rural</c:v>
                  </c:pt>
                  <c:pt idx="26">
                    <c:v>Urbana</c:v>
                  </c:pt>
                  <c:pt idx="27">
                    <c:v>Rural</c:v>
                  </c:pt>
                  <c:pt idx="28">
                    <c:v>Urbana</c:v>
                  </c:pt>
                  <c:pt idx="29">
                    <c:v>Rural</c:v>
                  </c:pt>
                  <c:pt idx="30">
                    <c:v>Urbana</c:v>
                  </c:pt>
                  <c:pt idx="31">
                    <c:v>Rural</c:v>
                  </c:pt>
                  <c:pt idx="32">
                    <c:v>Urbana</c:v>
                  </c:pt>
                  <c:pt idx="33">
                    <c:v>Rural</c:v>
                  </c:pt>
                </c:lvl>
                <c:lvl>
                  <c:pt idx="0">
                    <c:v>2008</c:v>
                  </c:pt>
                  <c:pt idx="2">
                    <c:v>2009</c:v>
                  </c:pt>
                  <c:pt idx="4">
                    <c:v>2010</c:v>
                  </c:pt>
                  <c:pt idx="6">
                    <c:v>2011</c:v>
                  </c:pt>
                  <c:pt idx="8">
                    <c:v>2012</c:v>
                  </c:pt>
                  <c:pt idx="10">
                    <c:v>2013</c:v>
                  </c:pt>
                  <c:pt idx="12">
                    <c:v>2014</c:v>
                  </c:pt>
                  <c:pt idx="14">
                    <c:v>2015</c:v>
                  </c:pt>
                  <c:pt idx="16">
                    <c:v>2016</c:v>
                  </c:pt>
                  <c:pt idx="18">
                    <c:v>2017</c:v>
                  </c:pt>
                  <c:pt idx="20">
                    <c:v>2018</c:v>
                  </c:pt>
                  <c:pt idx="22">
                    <c:v>2019</c:v>
                  </c:pt>
                  <c:pt idx="24">
                    <c:v>2020</c:v>
                  </c:pt>
                  <c:pt idx="26">
                    <c:v>2021</c:v>
                  </c:pt>
                  <c:pt idx="28">
                    <c:v>2022</c:v>
                  </c:pt>
                  <c:pt idx="30">
                    <c:v>2023</c:v>
                  </c:pt>
                  <c:pt idx="32">
                    <c:v>2024</c:v>
                  </c:pt>
                </c:lvl>
              </c:multiLvlStrCache>
            </c:multiLvlStrRef>
          </c:cat>
          <c:val>
            <c:numRef>
              <c:f>'Matricula por Zona y Nivel'!$C$10:$AJ$10</c:f>
              <c:numCache>
                <c:formatCode>#,##0</c:formatCode>
                <c:ptCount val="34"/>
                <c:pt idx="0">
                  <c:v>6056</c:v>
                </c:pt>
                <c:pt idx="1">
                  <c:v>1847</c:v>
                </c:pt>
                <c:pt idx="2">
                  <c:v>6094</c:v>
                </c:pt>
                <c:pt idx="3">
                  <c:v>2082</c:v>
                </c:pt>
                <c:pt idx="4">
                  <c:v>6680</c:v>
                </c:pt>
                <c:pt idx="5">
                  <c:v>2535</c:v>
                </c:pt>
                <c:pt idx="6">
                  <c:v>6800</c:v>
                </c:pt>
                <c:pt idx="7">
                  <c:v>2607</c:v>
                </c:pt>
                <c:pt idx="8">
                  <c:v>6776</c:v>
                </c:pt>
                <c:pt idx="9">
                  <c:v>2651</c:v>
                </c:pt>
                <c:pt idx="10">
                  <c:v>6688</c:v>
                </c:pt>
                <c:pt idx="11">
                  <c:v>2936</c:v>
                </c:pt>
                <c:pt idx="12">
                  <c:v>6674</c:v>
                </c:pt>
                <c:pt idx="13">
                  <c:v>3116</c:v>
                </c:pt>
                <c:pt idx="14">
                  <c:v>6692</c:v>
                </c:pt>
                <c:pt idx="15">
                  <c:v>3199</c:v>
                </c:pt>
                <c:pt idx="16">
                  <c:v>6510</c:v>
                </c:pt>
                <c:pt idx="17">
                  <c:v>3139</c:v>
                </c:pt>
                <c:pt idx="18">
                  <c:v>6489</c:v>
                </c:pt>
                <c:pt idx="19">
                  <c:v>3158</c:v>
                </c:pt>
                <c:pt idx="20">
                  <c:v>6193</c:v>
                </c:pt>
                <c:pt idx="21">
                  <c:v>3136</c:v>
                </c:pt>
                <c:pt idx="22">
                  <c:v>6451</c:v>
                </c:pt>
                <c:pt idx="23">
                  <c:v>3262</c:v>
                </c:pt>
                <c:pt idx="24">
                  <c:v>6298</c:v>
                </c:pt>
                <c:pt idx="25">
                  <c:v>3189</c:v>
                </c:pt>
                <c:pt idx="26">
                  <c:v>6000</c:v>
                </c:pt>
                <c:pt idx="27">
                  <c:v>3406</c:v>
                </c:pt>
                <c:pt idx="28">
                  <c:v>5783</c:v>
                </c:pt>
                <c:pt idx="29">
                  <c:v>3220</c:v>
                </c:pt>
                <c:pt idx="30">
                  <c:v>5731</c:v>
                </c:pt>
                <c:pt idx="31">
                  <c:v>3179</c:v>
                </c:pt>
                <c:pt idx="32">
                  <c:v>5567</c:v>
                </c:pt>
                <c:pt idx="33">
                  <c:v>3216</c:v>
                </c:pt>
              </c:numCache>
            </c:numRef>
          </c:val>
          <c:extLst>
            <c:ext xmlns:c16="http://schemas.microsoft.com/office/drawing/2014/chart" uri="{C3380CC4-5D6E-409C-BE32-E72D297353CC}">
              <c16:uniqueId val="{00000002-C0A9-4537-B937-A7107D97481A}"/>
            </c:ext>
          </c:extLst>
        </c:ser>
        <c:ser>
          <c:idx val="3"/>
          <c:order val="3"/>
          <c:tx>
            <c:strRef>
              <c:f>'Matricula por Zona y Nivel'!$B$11</c:f>
              <c:strCache>
                <c:ptCount val="1"/>
                <c:pt idx="0">
                  <c:v>Media</c:v>
                </c:pt>
              </c:strCache>
            </c:strRef>
          </c:tx>
          <c:spPr>
            <a:solidFill>
              <a:srgbClr val="7030A0"/>
            </a:solidFill>
          </c:spPr>
          <c:invertIfNegative val="0"/>
          <c:dLbls>
            <c:spPr>
              <a:noFill/>
              <a:ln>
                <a:noFill/>
              </a:ln>
              <a:effectLst/>
            </c:spPr>
            <c:txPr>
              <a:bodyPr rot="-5400000" vert="horz"/>
              <a:lstStyle/>
              <a:p>
                <a:pPr>
                  <a:defRPr b="1"/>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multiLvlStrRef>
              <c:f>'Matricula por Zona y Nivel'!$C$5:$AJ$6</c:f>
              <c:multiLvlStrCache>
                <c:ptCount val="34"/>
                <c:lvl>
                  <c:pt idx="0">
                    <c:v>Urbana</c:v>
                  </c:pt>
                  <c:pt idx="1">
                    <c:v>Rural</c:v>
                  </c:pt>
                  <c:pt idx="2">
                    <c:v>Urbana</c:v>
                  </c:pt>
                  <c:pt idx="3">
                    <c:v>Rural</c:v>
                  </c:pt>
                  <c:pt idx="4">
                    <c:v>Urbana</c:v>
                  </c:pt>
                  <c:pt idx="5">
                    <c:v>Rural</c:v>
                  </c:pt>
                  <c:pt idx="6">
                    <c:v>Urbana</c:v>
                  </c:pt>
                  <c:pt idx="7">
                    <c:v>Rural</c:v>
                  </c:pt>
                  <c:pt idx="8">
                    <c:v>Urbana</c:v>
                  </c:pt>
                  <c:pt idx="9">
                    <c:v>Rural</c:v>
                  </c:pt>
                  <c:pt idx="10">
                    <c:v>Urbana</c:v>
                  </c:pt>
                  <c:pt idx="11">
                    <c:v>Rural</c:v>
                  </c:pt>
                  <c:pt idx="12">
                    <c:v>Urbana</c:v>
                  </c:pt>
                  <c:pt idx="13">
                    <c:v>Rural</c:v>
                  </c:pt>
                  <c:pt idx="14">
                    <c:v>Urbana</c:v>
                  </c:pt>
                  <c:pt idx="15">
                    <c:v>Rural</c:v>
                  </c:pt>
                  <c:pt idx="16">
                    <c:v>Urbana</c:v>
                  </c:pt>
                  <c:pt idx="17">
                    <c:v>Rural</c:v>
                  </c:pt>
                  <c:pt idx="18">
                    <c:v>Urbana</c:v>
                  </c:pt>
                  <c:pt idx="19">
                    <c:v>Rural</c:v>
                  </c:pt>
                  <c:pt idx="20">
                    <c:v>Urbana</c:v>
                  </c:pt>
                  <c:pt idx="21">
                    <c:v>Rural</c:v>
                  </c:pt>
                  <c:pt idx="22">
                    <c:v>Urbana</c:v>
                  </c:pt>
                  <c:pt idx="23">
                    <c:v>Rural</c:v>
                  </c:pt>
                  <c:pt idx="24">
                    <c:v>Urbana</c:v>
                  </c:pt>
                  <c:pt idx="25">
                    <c:v>Rural</c:v>
                  </c:pt>
                  <c:pt idx="26">
                    <c:v>Urbana</c:v>
                  </c:pt>
                  <c:pt idx="27">
                    <c:v>Rural</c:v>
                  </c:pt>
                  <c:pt idx="28">
                    <c:v>Urbana</c:v>
                  </c:pt>
                  <c:pt idx="29">
                    <c:v>Rural</c:v>
                  </c:pt>
                  <c:pt idx="30">
                    <c:v>Urbana</c:v>
                  </c:pt>
                  <c:pt idx="31">
                    <c:v>Rural</c:v>
                  </c:pt>
                  <c:pt idx="32">
                    <c:v>Urbana</c:v>
                  </c:pt>
                  <c:pt idx="33">
                    <c:v>Rural</c:v>
                  </c:pt>
                </c:lvl>
                <c:lvl>
                  <c:pt idx="0">
                    <c:v>2008</c:v>
                  </c:pt>
                  <c:pt idx="2">
                    <c:v>2009</c:v>
                  </c:pt>
                  <c:pt idx="4">
                    <c:v>2010</c:v>
                  </c:pt>
                  <c:pt idx="6">
                    <c:v>2011</c:v>
                  </c:pt>
                  <c:pt idx="8">
                    <c:v>2012</c:v>
                  </c:pt>
                  <c:pt idx="10">
                    <c:v>2013</c:v>
                  </c:pt>
                  <c:pt idx="12">
                    <c:v>2014</c:v>
                  </c:pt>
                  <c:pt idx="14">
                    <c:v>2015</c:v>
                  </c:pt>
                  <c:pt idx="16">
                    <c:v>2016</c:v>
                  </c:pt>
                  <c:pt idx="18">
                    <c:v>2017</c:v>
                  </c:pt>
                  <c:pt idx="20">
                    <c:v>2018</c:v>
                  </c:pt>
                  <c:pt idx="22">
                    <c:v>2019</c:v>
                  </c:pt>
                  <c:pt idx="24">
                    <c:v>2020</c:v>
                  </c:pt>
                  <c:pt idx="26">
                    <c:v>2021</c:v>
                  </c:pt>
                  <c:pt idx="28">
                    <c:v>2022</c:v>
                  </c:pt>
                  <c:pt idx="30">
                    <c:v>2023</c:v>
                  </c:pt>
                  <c:pt idx="32">
                    <c:v>2024</c:v>
                  </c:pt>
                </c:lvl>
              </c:multiLvlStrCache>
            </c:multiLvlStrRef>
          </c:cat>
          <c:val>
            <c:numRef>
              <c:f>'Matricula por Zona y Nivel'!$C$11:$AJ$11</c:f>
              <c:numCache>
                <c:formatCode>#,##0</c:formatCode>
                <c:ptCount val="34"/>
                <c:pt idx="0">
                  <c:v>1880</c:v>
                </c:pt>
                <c:pt idx="1">
                  <c:v>168</c:v>
                </c:pt>
                <c:pt idx="2">
                  <c:v>1959</c:v>
                </c:pt>
                <c:pt idx="3">
                  <c:v>186</c:v>
                </c:pt>
                <c:pt idx="4">
                  <c:v>2151</c:v>
                </c:pt>
                <c:pt idx="5">
                  <c:v>272</c:v>
                </c:pt>
                <c:pt idx="6">
                  <c:v>2179</c:v>
                </c:pt>
                <c:pt idx="7">
                  <c:v>427</c:v>
                </c:pt>
                <c:pt idx="8">
                  <c:v>2054</c:v>
                </c:pt>
                <c:pt idx="9">
                  <c:v>577</c:v>
                </c:pt>
                <c:pt idx="10">
                  <c:v>2056</c:v>
                </c:pt>
                <c:pt idx="11">
                  <c:v>621</c:v>
                </c:pt>
                <c:pt idx="12">
                  <c:v>2049</c:v>
                </c:pt>
                <c:pt idx="13">
                  <c:v>654</c:v>
                </c:pt>
                <c:pt idx="14">
                  <c:v>2002</c:v>
                </c:pt>
                <c:pt idx="15">
                  <c:v>763</c:v>
                </c:pt>
                <c:pt idx="16">
                  <c:v>1955</c:v>
                </c:pt>
                <c:pt idx="17">
                  <c:v>820</c:v>
                </c:pt>
                <c:pt idx="18">
                  <c:v>1915</c:v>
                </c:pt>
                <c:pt idx="19">
                  <c:v>834</c:v>
                </c:pt>
                <c:pt idx="20">
                  <c:v>1896</c:v>
                </c:pt>
                <c:pt idx="21">
                  <c:v>790</c:v>
                </c:pt>
                <c:pt idx="22">
                  <c:v>1766</c:v>
                </c:pt>
                <c:pt idx="23">
                  <c:v>875</c:v>
                </c:pt>
                <c:pt idx="24">
                  <c:v>1818</c:v>
                </c:pt>
                <c:pt idx="25">
                  <c:v>892</c:v>
                </c:pt>
                <c:pt idx="26">
                  <c:v>1995</c:v>
                </c:pt>
                <c:pt idx="27">
                  <c:v>872</c:v>
                </c:pt>
                <c:pt idx="28">
                  <c:v>1851</c:v>
                </c:pt>
                <c:pt idx="29">
                  <c:v>892</c:v>
                </c:pt>
                <c:pt idx="30">
                  <c:v>1700</c:v>
                </c:pt>
                <c:pt idx="31">
                  <c:v>929</c:v>
                </c:pt>
                <c:pt idx="32">
                  <c:v>1751</c:v>
                </c:pt>
                <c:pt idx="33">
                  <c:v>906</c:v>
                </c:pt>
              </c:numCache>
            </c:numRef>
          </c:val>
          <c:extLst>
            <c:ext xmlns:c16="http://schemas.microsoft.com/office/drawing/2014/chart" uri="{C3380CC4-5D6E-409C-BE32-E72D297353CC}">
              <c16:uniqueId val="{00000003-C0A9-4537-B937-A7107D97481A}"/>
            </c:ext>
          </c:extLst>
        </c:ser>
        <c:dLbls>
          <c:showLegendKey val="0"/>
          <c:showVal val="0"/>
          <c:showCatName val="0"/>
          <c:showSerName val="0"/>
          <c:showPercent val="0"/>
          <c:showBubbleSize val="0"/>
        </c:dLbls>
        <c:gapWidth val="150"/>
        <c:axId val="353002192"/>
        <c:axId val="352650632"/>
      </c:barChart>
      <c:catAx>
        <c:axId val="353002192"/>
        <c:scaling>
          <c:orientation val="minMax"/>
        </c:scaling>
        <c:delete val="0"/>
        <c:axPos val="b"/>
        <c:majorGridlines/>
        <c:numFmt formatCode="General" sourceLinked="0"/>
        <c:majorTickMark val="out"/>
        <c:minorTickMark val="none"/>
        <c:tickLblPos val="nextTo"/>
        <c:txPr>
          <a:bodyPr/>
          <a:lstStyle/>
          <a:p>
            <a:pPr>
              <a:defRPr sz="1050" b="1"/>
            </a:pPr>
            <a:endParaRPr lang="en-US"/>
          </a:p>
        </c:txPr>
        <c:crossAx val="352650632"/>
        <c:crosses val="autoZero"/>
        <c:auto val="1"/>
        <c:lblAlgn val="ctr"/>
        <c:lblOffset val="100"/>
        <c:noMultiLvlLbl val="0"/>
      </c:catAx>
      <c:valAx>
        <c:axId val="352650632"/>
        <c:scaling>
          <c:orientation val="minMax"/>
        </c:scaling>
        <c:delete val="0"/>
        <c:axPos val="l"/>
        <c:numFmt formatCode="#,##0" sourceLinked="1"/>
        <c:majorTickMark val="out"/>
        <c:minorTickMark val="none"/>
        <c:tickLblPos val="nextTo"/>
        <c:crossAx val="353002192"/>
        <c:crosses val="autoZero"/>
        <c:crossBetween val="between"/>
      </c:valAx>
    </c:plotArea>
    <c:legend>
      <c:legendPos val="b"/>
      <c:layout/>
      <c:overlay val="0"/>
      <c:txPr>
        <a:bodyPr/>
        <a:lstStyle/>
        <a:p>
          <a:pPr>
            <a:defRPr sz="1600" b="0"/>
          </a:pPr>
          <a:endParaRPr lang="en-US"/>
        </a:p>
      </c:txPr>
    </c:legend>
    <c:plotVisOnly val="1"/>
    <c:dispBlanksAs val="gap"/>
    <c:showDLblsOverMax val="0"/>
  </c:chart>
  <c:spPr>
    <a:solidFill>
      <a:schemeClr val="lt1"/>
    </a:solidFill>
    <a:ln w="50800" cap="flat" cmpd="sng" algn="ctr">
      <a:solidFill>
        <a:srgbClr val="0066FF"/>
      </a:solidFill>
      <a:prstDash val="solid"/>
    </a:ln>
    <a:effectLst/>
  </c:spPr>
  <c:txPr>
    <a:bodyPr/>
    <a:lstStyle/>
    <a:p>
      <a:pPr>
        <a:defRPr>
          <a:solidFill>
            <a:schemeClr val="dk1"/>
          </a:solidFill>
          <a:latin typeface="+mn-lt"/>
          <a:ea typeface="+mn-ea"/>
          <a:cs typeface="+mn-cs"/>
        </a:defRPr>
      </a:pPr>
      <a:endParaRPr lang="en-US"/>
    </a:p>
  </c:txPr>
  <c:printSettings>
    <c:headerFooter/>
    <c:pageMargins b="0.75000000000001033" l="0.70000000000000062" r="0.70000000000000062" t="0.75000000000001033" header="0.30000000000000032" footer="0.30000000000000032"/>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26"/>
    </mc:Choice>
    <mc:Fallback>
      <c:style val="26"/>
    </mc:Fallback>
  </mc:AlternateContent>
  <c:chart>
    <c:autoTitleDeleted val="0"/>
    <c:plotArea>
      <c:layout/>
      <c:barChart>
        <c:barDir val="col"/>
        <c:grouping val="clustered"/>
        <c:varyColors val="0"/>
        <c:ser>
          <c:idx val="0"/>
          <c:order val="0"/>
          <c:tx>
            <c:strRef>
              <c:f>'Matricula por Metodología'!$B$6</c:f>
              <c:strCache>
                <c:ptCount val="1"/>
                <c:pt idx="0">
                  <c:v>Tradicional</c:v>
                </c:pt>
              </c:strCache>
            </c:strRef>
          </c:tx>
          <c:spPr>
            <a:solidFill>
              <a:srgbClr val="0066FF"/>
            </a:solidFill>
          </c:spPr>
          <c:invertIfNegative val="0"/>
          <c:dLbls>
            <c:spPr>
              <a:noFill/>
              <a:ln>
                <a:noFill/>
              </a:ln>
              <a:effectLst/>
            </c:sp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numRef>
              <c:f>'Matricula por Metodología'!$C$5:$T$5</c:f>
              <c:numCache>
                <c:formatCode>@</c:formatCode>
                <c:ptCount val="18"/>
                <c:pt idx="0">
                  <c:v>2008</c:v>
                </c:pt>
                <c:pt idx="1">
                  <c:v>2009</c:v>
                </c:pt>
                <c:pt idx="2" formatCode="General">
                  <c:v>2010</c:v>
                </c:pt>
                <c:pt idx="3" formatCode="General">
                  <c:v>2011</c:v>
                </c:pt>
                <c:pt idx="4" formatCode="General">
                  <c:v>2012</c:v>
                </c:pt>
                <c:pt idx="5" formatCode="General">
                  <c:v>2013</c:v>
                </c:pt>
                <c:pt idx="6" formatCode="General">
                  <c:v>2014</c:v>
                </c:pt>
                <c:pt idx="7" formatCode="General">
                  <c:v>2015</c:v>
                </c:pt>
                <c:pt idx="8" formatCode="General">
                  <c:v>2016</c:v>
                </c:pt>
                <c:pt idx="9" formatCode="General">
                  <c:v>2017</c:v>
                </c:pt>
                <c:pt idx="10" formatCode="General">
                  <c:v>2018</c:v>
                </c:pt>
                <c:pt idx="11" formatCode="General">
                  <c:v>2019</c:v>
                </c:pt>
                <c:pt idx="12" formatCode="General">
                  <c:v>2020</c:v>
                </c:pt>
                <c:pt idx="13" formatCode="General">
                  <c:v>2021</c:v>
                </c:pt>
                <c:pt idx="14" formatCode="General">
                  <c:v>2022</c:v>
                </c:pt>
                <c:pt idx="15" formatCode="General">
                  <c:v>2023</c:v>
                </c:pt>
                <c:pt idx="16" formatCode="General">
                  <c:v>2024</c:v>
                </c:pt>
                <c:pt idx="17" formatCode="General">
                  <c:v>2025</c:v>
                </c:pt>
              </c:numCache>
            </c:numRef>
          </c:cat>
          <c:val>
            <c:numRef>
              <c:f>'Matricula por Metodología'!$C$6:$T$6</c:f>
              <c:numCache>
                <c:formatCode>#,##0</c:formatCode>
                <c:ptCount val="18"/>
                <c:pt idx="0">
                  <c:v>17865</c:v>
                </c:pt>
                <c:pt idx="1">
                  <c:v>18177</c:v>
                </c:pt>
                <c:pt idx="2">
                  <c:v>19387</c:v>
                </c:pt>
                <c:pt idx="3">
                  <c:v>19644</c:v>
                </c:pt>
                <c:pt idx="4">
                  <c:v>19955</c:v>
                </c:pt>
                <c:pt idx="5">
                  <c:v>21942</c:v>
                </c:pt>
                <c:pt idx="6">
                  <c:v>21632</c:v>
                </c:pt>
                <c:pt idx="7">
                  <c:v>21981</c:v>
                </c:pt>
                <c:pt idx="8">
                  <c:v>21915</c:v>
                </c:pt>
                <c:pt idx="9">
                  <c:v>21773</c:v>
                </c:pt>
                <c:pt idx="10">
                  <c:v>21007</c:v>
                </c:pt>
                <c:pt idx="11">
                  <c:v>21467</c:v>
                </c:pt>
                <c:pt idx="12">
                  <c:v>21236</c:v>
                </c:pt>
                <c:pt idx="13">
                  <c:v>21529</c:v>
                </c:pt>
                <c:pt idx="14">
                  <c:v>21091</c:v>
                </c:pt>
                <c:pt idx="15">
                  <c:v>21240</c:v>
                </c:pt>
                <c:pt idx="16">
                  <c:v>21106</c:v>
                </c:pt>
                <c:pt idx="17">
                  <c:v>21291</c:v>
                </c:pt>
              </c:numCache>
            </c:numRef>
          </c:val>
          <c:extLst>
            <c:ext xmlns:c16="http://schemas.microsoft.com/office/drawing/2014/chart" uri="{C3380CC4-5D6E-409C-BE32-E72D297353CC}">
              <c16:uniqueId val="{00000000-7C83-47E8-A7C5-1F76144DF34C}"/>
            </c:ext>
          </c:extLst>
        </c:ser>
        <c:ser>
          <c:idx val="1"/>
          <c:order val="1"/>
          <c:tx>
            <c:strRef>
              <c:f>'Matricula por Metodología'!$B$7</c:f>
              <c:strCache>
                <c:ptCount val="1"/>
                <c:pt idx="0">
                  <c:v>Escuela Nueva</c:v>
                </c:pt>
              </c:strCache>
            </c:strRef>
          </c:tx>
          <c:spPr>
            <a:solidFill>
              <a:srgbClr val="FF0000"/>
            </a:solidFill>
          </c:spPr>
          <c:invertIfNegative val="0"/>
          <c:dLbls>
            <c:spPr>
              <a:noFill/>
              <a:ln>
                <a:noFill/>
              </a:ln>
              <a:effectLst/>
            </c:spPr>
            <c:txPr>
              <a:bodyPr rot="-5400000" vert="horz"/>
              <a:lstStyle/>
              <a:p>
                <a:pPr>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numRef>
              <c:f>'Matricula por Metodología'!$C$5:$T$5</c:f>
              <c:numCache>
                <c:formatCode>@</c:formatCode>
                <c:ptCount val="18"/>
                <c:pt idx="0">
                  <c:v>2008</c:v>
                </c:pt>
                <c:pt idx="1">
                  <c:v>2009</c:v>
                </c:pt>
                <c:pt idx="2" formatCode="General">
                  <c:v>2010</c:v>
                </c:pt>
                <c:pt idx="3" formatCode="General">
                  <c:v>2011</c:v>
                </c:pt>
                <c:pt idx="4" formatCode="General">
                  <c:v>2012</c:v>
                </c:pt>
                <c:pt idx="5" formatCode="General">
                  <c:v>2013</c:v>
                </c:pt>
                <c:pt idx="6" formatCode="General">
                  <c:v>2014</c:v>
                </c:pt>
                <c:pt idx="7" formatCode="General">
                  <c:v>2015</c:v>
                </c:pt>
                <c:pt idx="8" formatCode="General">
                  <c:v>2016</c:v>
                </c:pt>
                <c:pt idx="9" formatCode="General">
                  <c:v>2017</c:v>
                </c:pt>
                <c:pt idx="10" formatCode="General">
                  <c:v>2018</c:v>
                </c:pt>
                <c:pt idx="11" formatCode="General">
                  <c:v>2019</c:v>
                </c:pt>
                <c:pt idx="12" formatCode="General">
                  <c:v>2020</c:v>
                </c:pt>
                <c:pt idx="13" formatCode="General">
                  <c:v>2021</c:v>
                </c:pt>
                <c:pt idx="14" formatCode="General">
                  <c:v>2022</c:v>
                </c:pt>
                <c:pt idx="15" formatCode="General">
                  <c:v>2023</c:v>
                </c:pt>
                <c:pt idx="16" formatCode="General">
                  <c:v>2024</c:v>
                </c:pt>
                <c:pt idx="17" formatCode="General">
                  <c:v>2025</c:v>
                </c:pt>
              </c:numCache>
            </c:numRef>
          </c:cat>
          <c:val>
            <c:numRef>
              <c:f>'Matricula por Metodología'!$C$7:$T$7</c:f>
              <c:numCache>
                <c:formatCode>#,##0</c:formatCode>
                <c:ptCount val="18"/>
                <c:pt idx="0">
                  <c:v>6835</c:v>
                </c:pt>
                <c:pt idx="1">
                  <c:v>6772</c:v>
                </c:pt>
                <c:pt idx="2">
                  <c:v>6460</c:v>
                </c:pt>
                <c:pt idx="3">
                  <c:v>6342</c:v>
                </c:pt>
                <c:pt idx="4">
                  <c:v>6279</c:v>
                </c:pt>
                <c:pt idx="5">
                  <c:v>6151</c:v>
                </c:pt>
                <c:pt idx="6">
                  <c:v>5941</c:v>
                </c:pt>
                <c:pt idx="7">
                  <c:v>5492</c:v>
                </c:pt>
                <c:pt idx="8">
                  <c:v>5108</c:v>
                </c:pt>
                <c:pt idx="9">
                  <c:v>5108</c:v>
                </c:pt>
                <c:pt idx="10">
                  <c:v>5186</c:v>
                </c:pt>
                <c:pt idx="11">
                  <c:v>5236</c:v>
                </c:pt>
                <c:pt idx="12">
                  <c:v>5246</c:v>
                </c:pt>
                <c:pt idx="13">
                  <c:v>5082</c:v>
                </c:pt>
                <c:pt idx="14">
                  <c:v>4854</c:v>
                </c:pt>
                <c:pt idx="15">
                  <c:v>4833</c:v>
                </c:pt>
                <c:pt idx="16">
                  <c:v>4692</c:v>
                </c:pt>
                <c:pt idx="17">
                  <c:v>4574</c:v>
                </c:pt>
              </c:numCache>
            </c:numRef>
          </c:val>
          <c:extLst>
            <c:ext xmlns:c16="http://schemas.microsoft.com/office/drawing/2014/chart" uri="{C3380CC4-5D6E-409C-BE32-E72D297353CC}">
              <c16:uniqueId val="{00000001-7C83-47E8-A7C5-1F76144DF34C}"/>
            </c:ext>
          </c:extLst>
        </c:ser>
        <c:ser>
          <c:idx val="2"/>
          <c:order val="2"/>
          <c:tx>
            <c:strRef>
              <c:f>'Matricula por Metodología'!$B$8</c:f>
              <c:strCache>
                <c:ptCount val="1"/>
                <c:pt idx="0">
                  <c:v>Post Primaria</c:v>
                </c:pt>
              </c:strCache>
            </c:strRef>
          </c:tx>
          <c:spPr>
            <a:solidFill>
              <a:srgbClr val="00FF00"/>
            </a:solidFill>
          </c:spPr>
          <c:invertIfNegative val="0"/>
          <c:dLbls>
            <c:spPr>
              <a:noFill/>
              <a:ln>
                <a:noFill/>
              </a:ln>
              <a:effectLst/>
            </c:spPr>
            <c:txPr>
              <a:bodyPr rot="-5400000" vert="horz"/>
              <a:lstStyle/>
              <a:p>
                <a:pPr>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numRef>
              <c:f>'Matricula por Metodología'!$C$5:$T$5</c:f>
              <c:numCache>
                <c:formatCode>@</c:formatCode>
                <c:ptCount val="18"/>
                <c:pt idx="0">
                  <c:v>2008</c:v>
                </c:pt>
                <c:pt idx="1">
                  <c:v>2009</c:v>
                </c:pt>
                <c:pt idx="2" formatCode="General">
                  <c:v>2010</c:v>
                </c:pt>
                <c:pt idx="3" formatCode="General">
                  <c:v>2011</c:v>
                </c:pt>
                <c:pt idx="4" formatCode="General">
                  <c:v>2012</c:v>
                </c:pt>
                <c:pt idx="5" formatCode="General">
                  <c:v>2013</c:v>
                </c:pt>
                <c:pt idx="6" formatCode="General">
                  <c:v>2014</c:v>
                </c:pt>
                <c:pt idx="7" formatCode="General">
                  <c:v>2015</c:v>
                </c:pt>
                <c:pt idx="8" formatCode="General">
                  <c:v>2016</c:v>
                </c:pt>
                <c:pt idx="9" formatCode="General">
                  <c:v>2017</c:v>
                </c:pt>
                <c:pt idx="10" formatCode="General">
                  <c:v>2018</c:v>
                </c:pt>
                <c:pt idx="11" formatCode="General">
                  <c:v>2019</c:v>
                </c:pt>
                <c:pt idx="12" formatCode="General">
                  <c:v>2020</c:v>
                </c:pt>
                <c:pt idx="13" formatCode="General">
                  <c:v>2021</c:v>
                </c:pt>
                <c:pt idx="14" formatCode="General">
                  <c:v>2022</c:v>
                </c:pt>
                <c:pt idx="15" formatCode="General">
                  <c:v>2023</c:v>
                </c:pt>
                <c:pt idx="16" formatCode="General">
                  <c:v>2024</c:v>
                </c:pt>
                <c:pt idx="17" formatCode="General">
                  <c:v>2025</c:v>
                </c:pt>
              </c:numCache>
            </c:numRef>
          </c:cat>
          <c:val>
            <c:numRef>
              <c:f>'Matricula por Metodología'!$C$8:$T$8</c:f>
              <c:numCache>
                <c:formatCode>#,##0</c:formatCode>
                <c:ptCount val="18"/>
                <c:pt idx="0">
                  <c:v>1235</c:v>
                </c:pt>
                <c:pt idx="1">
                  <c:v>1428</c:v>
                </c:pt>
                <c:pt idx="2">
                  <c:v>1764</c:v>
                </c:pt>
                <c:pt idx="3">
                  <c:v>1822</c:v>
                </c:pt>
                <c:pt idx="4">
                  <c:v>1837</c:v>
                </c:pt>
                <c:pt idx="5">
                  <c:v>375</c:v>
                </c:pt>
                <c:pt idx="6">
                  <c:v>492</c:v>
                </c:pt>
                <c:pt idx="7">
                  <c:v>399</c:v>
                </c:pt>
                <c:pt idx="8">
                  <c:v>245</c:v>
                </c:pt>
                <c:pt idx="9">
                  <c:v>229</c:v>
                </c:pt>
                <c:pt idx="10">
                  <c:v>216</c:v>
                </c:pt>
                <c:pt idx="11">
                  <c:v>203</c:v>
                </c:pt>
                <c:pt idx="12">
                  <c:v>222</c:v>
                </c:pt>
                <c:pt idx="13">
                  <c:v>251</c:v>
                </c:pt>
                <c:pt idx="14">
                  <c:v>226</c:v>
                </c:pt>
                <c:pt idx="15">
                  <c:v>142</c:v>
                </c:pt>
                <c:pt idx="16">
                  <c:v>142</c:v>
                </c:pt>
                <c:pt idx="17">
                  <c:v>115</c:v>
                </c:pt>
              </c:numCache>
            </c:numRef>
          </c:val>
          <c:extLst>
            <c:ext xmlns:c16="http://schemas.microsoft.com/office/drawing/2014/chart" uri="{C3380CC4-5D6E-409C-BE32-E72D297353CC}">
              <c16:uniqueId val="{00000002-7C83-47E8-A7C5-1F76144DF34C}"/>
            </c:ext>
          </c:extLst>
        </c:ser>
        <c:dLbls>
          <c:showLegendKey val="0"/>
          <c:showVal val="0"/>
          <c:showCatName val="0"/>
          <c:showSerName val="0"/>
          <c:showPercent val="0"/>
          <c:showBubbleSize val="0"/>
        </c:dLbls>
        <c:gapWidth val="150"/>
        <c:axId val="352653376"/>
        <c:axId val="352654552"/>
      </c:barChart>
      <c:catAx>
        <c:axId val="352653376"/>
        <c:scaling>
          <c:orientation val="minMax"/>
        </c:scaling>
        <c:delete val="0"/>
        <c:axPos val="b"/>
        <c:numFmt formatCode="@" sourceLinked="1"/>
        <c:majorTickMark val="out"/>
        <c:minorTickMark val="none"/>
        <c:tickLblPos val="nextTo"/>
        <c:txPr>
          <a:bodyPr/>
          <a:lstStyle/>
          <a:p>
            <a:pPr>
              <a:defRPr b="1"/>
            </a:pPr>
            <a:endParaRPr lang="en-US"/>
          </a:p>
        </c:txPr>
        <c:crossAx val="352654552"/>
        <c:crosses val="autoZero"/>
        <c:auto val="1"/>
        <c:lblAlgn val="ctr"/>
        <c:lblOffset val="100"/>
        <c:noMultiLvlLbl val="0"/>
      </c:catAx>
      <c:valAx>
        <c:axId val="352654552"/>
        <c:scaling>
          <c:orientation val="minMax"/>
        </c:scaling>
        <c:delete val="0"/>
        <c:axPos val="l"/>
        <c:majorGridlines/>
        <c:numFmt formatCode="#,##0" sourceLinked="1"/>
        <c:majorTickMark val="out"/>
        <c:minorTickMark val="none"/>
        <c:tickLblPos val="nextTo"/>
        <c:crossAx val="352653376"/>
        <c:crosses val="autoZero"/>
        <c:crossBetween val="between"/>
      </c:valAx>
      <c:spPr>
        <a:solidFill>
          <a:schemeClr val="accent5">
            <a:lumMod val="20000"/>
            <a:lumOff val="80000"/>
          </a:schemeClr>
        </a:solidFill>
      </c:spPr>
    </c:plotArea>
    <c:legend>
      <c:legendPos val="b"/>
      <c:layout/>
      <c:overlay val="0"/>
      <c:txPr>
        <a:bodyPr/>
        <a:lstStyle/>
        <a:p>
          <a:pPr>
            <a:defRPr sz="1050" b="1"/>
          </a:pPr>
          <a:endParaRPr lang="en-US"/>
        </a:p>
      </c:txPr>
    </c:legend>
    <c:plotVisOnly val="1"/>
    <c:dispBlanksAs val="gap"/>
    <c:showDLblsOverMax val="0"/>
  </c:chart>
  <c:spPr>
    <a:ln w="50800">
      <a:solidFill>
        <a:srgbClr val="0070C0"/>
      </a:solidFill>
    </a:ln>
  </c:spPr>
  <c:printSettings>
    <c:headerFooter/>
    <c:pageMargins b="0.7500000000000101" l="0.70000000000000062" r="0.70000000000000062" t="0.7500000000000101" header="0.30000000000000032" footer="0.30000000000000032"/>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26"/>
    </mc:Choice>
    <mc:Fallback>
      <c:style val="26"/>
    </mc:Fallback>
  </mc:AlternateContent>
  <c:chart>
    <c:autoTitleDeleted val="0"/>
    <c:plotArea>
      <c:layout/>
      <c:barChart>
        <c:barDir val="col"/>
        <c:grouping val="clustered"/>
        <c:varyColors val="0"/>
        <c:ser>
          <c:idx val="0"/>
          <c:order val="0"/>
          <c:tx>
            <c:strRef>
              <c:f>'Matricula por Metodología'!$B$9</c:f>
              <c:strCache>
                <c:ptCount val="1"/>
                <c:pt idx="0">
                  <c:v>SER</c:v>
                </c:pt>
              </c:strCache>
            </c:strRef>
          </c:tx>
          <c:spPr>
            <a:solidFill>
              <a:srgbClr val="7030A0"/>
            </a:solidFill>
          </c:spPr>
          <c:invertIfNegative val="0"/>
          <c:dLbls>
            <c:spPr>
              <a:noFill/>
              <a:ln>
                <a:noFill/>
              </a:ln>
              <a:effectLst/>
            </c:spPr>
            <c:txPr>
              <a:bodyPr rot="0" vert="horz"/>
              <a:lstStyle/>
              <a:p>
                <a:pPr>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numRef>
              <c:f>'Matricula por Metodología'!$C$5:$T$5</c:f>
              <c:numCache>
                <c:formatCode>@</c:formatCode>
                <c:ptCount val="18"/>
                <c:pt idx="0">
                  <c:v>2008</c:v>
                </c:pt>
                <c:pt idx="1">
                  <c:v>2009</c:v>
                </c:pt>
                <c:pt idx="2" formatCode="General">
                  <c:v>2010</c:v>
                </c:pt>
                <c:pt idx="3" formatCode="General">
                  <c:v>2011</c:v>
                </c:pt>
                <c:pt idx="4" formatCode="General">
                  <c:v>2012</c:v>
                </c:pt>
                <c:pt idx="5" formatCode="General">
                  <c:v>2013</c:v>
                </c:pt>
                <c:pt idx="6" formatCode="General">
                  <c:v>2014</c:v>
                </c:pt>
                <c:pt idx="7" formatCode="General">
                  <c:v>2015</c:v>
                </c:pt>
                <c:pt idx="8" formatCode="General">
                  <c:v>2016</c:v>
                </c:pt>
                <c:pt idx="9" formatCode="General">
                  <c:v>2017</c:v>
                </c:pt>
                <c:pt idx="10" formatCode="General">
                  <c:v>2018</c:v>
                </c:pt>
                <c:pt idx="11" formatCode="General">
                  <c:v>2019</c:v>
                </c:pt>
                <c:pt idx="12" formatCode="General">
                  <c:v>2020</c:v>
                </c:pt>
                <c:pt idx="13" formatCode="General">
                  <c:v>2021</c:v>
                </c:pt>
                <c:pt idx="14" formatCode="General">
                  <c:v>2022</c:v>
                </c:pt>
                <c:pt idx="15" formatCode="General">
                  <c:v>2023</c:v>
                </c:pt>
                <c:pt idx="16" formatCode="General">
                  <c:v>2024</c:v>
                </c:pt>
                <c:pt idx="17" formatCode="General">
                  <c:v>2025</c:v>
                </c:pt>
              </c:numCache>
            </c:numRef>
          </c:cat>
          <c:val>
            <c:numRef>
              <c:f>'Matricula por Metodología'!$C$9:$T$9</c:f>
              <c:numCache>
                <c:formatCode>#,##0</c:formatCode>
                <c:ptCount val="18"/>
                <c:pt idx="0">
                  <c:v>76</c:v>
                </c:pt>
                <c:pt idx="1">
                  <c:v>578</c:v>
                </c:pt>
                <c:pt idx="2">
                  <c:v>17</c:v>
                </c:pt>
                <c:pt idx="3">
                  <c:v>349</c:v>
                </c:pt>
                <c:pt idx="4">
                  <c:v>329</c:v>
                </c:pt>
                <c:pt idx="5">
                  <c:v>3322</c:v>
                </c:pt>
              </c:numCache>
            </c:numRef>
          </c:val>
          <c:extLst>
            <c:ext xmlns:c16="http://schemas.microsoft.com/office/drawing/2014/chart" uri="{C3380CC4-5D6E-409C-BE32-E72D297353CC}">
              <c16:uniqueId val="{00000000-5591-4AAC-B876-D405F52F4355}"/>
            </c:ext>
          </c:extLst>
        </c:ser>
        <c:ser>
          <c:idx val="1"/>
          <c:order val="1"/>
          <c:tx>
            <c:strRef>
              <c:f>'Matricula por Metodología'!$B$10</c:f>
              <c:strCache>
                <c:ptCount val="1"/>
                <c:pt idx="0">
                  <c:v>CAFAM</c:v>
                </c:pt>
              </c:strCache>
            </c:strRef>
          </c:tx>
          <c:spPr>
            <a:solidFill>
              <a:schemeClr val="accent6">
                <a:lumMod val="75000"/>
              </a:schemeClr>
            </a:solidFill>
          </c:spPr>
          <c:invertIfNegative val="0"/>
          <c:dLbls>
            <c:spPr>
              <a:noFill/>
              <a:ln>
                <a:noFill/>
              </a:ln>
              <a:effectLst/>
            </c:spPr>
            <c:txPr>
              <a:bodyPr rot="-5400000" vert="horz"/>
              <a:lstStyle/>
              <a:p>
                <a:pPr>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numRef>
              <c:f>'Matricula por Metodología'!$C$5:$T$5</c:f>
              <c:numCache>
                <c:formatCode>@</c:formatCode>
                <c:ptCount val="18"/>
                <c:pt idx="0">
                  <c:v>2008</c:v>
                </c:pt>
                <c:pt idx="1">
                  <c:v>2009</c:v>
                </c:pt>
                <c:pt idx="2" formatCode="General">
                  <c:v>2010</c:v>
                </c:pt>
                <c:pt idx="3" formatCode="General">
                  <c:v>2011</c:v>
                </c:pt>
                <c:pt idx="4" formatCode="General">
                  <c:v>2012</c:v>
                </c:pt>
                <c:pt idx="5" formatCode="General">
                  <c:v>2013</c:v>
                </c:pt>
                <c:pt idx="6" formatCode="General">
                  <c:v>2014</c:v>
                </c:pt>
                <c:pt idx="7" formatCode="General">
                  <c:v>2015</c:v>
                </c:pt>
                <c:pt idx="8" formatCode="General">
                  <c:v>2016</c:v>
                </c:pt>
                <c:pt idx="9" formatCode="General">
                  <c:v>2017</c:v>
                </c:pt>
                <c:pt idx="10" formatCode="General">
                  <c:v>2018</c:v>
                </c:pt>
                <c:pt idx="11" formatCode="General">
                  <c:v>2019</c:v>
                </c:pt>
                <c:pt idx="12" formatCode="General">
                  <c:v>2020</c:v>
                </c:pt>
                <c:pt idx="13" formatCode="General">
                  <c:v>2021</c:v>
                </c:pt>
                <c:pt idx="14" formatCode="General">
                  <c:v>2022</c:v>
                </c:pt>
                <c:pt idx="15" formatCode="General">
                  <c:v>2023</c:v>
                </c:pt>
                <c:pt idx="16" formatCode="General">
                  <c:v>2024</c:v>
                </c:pt>
                <c:pt idx="17" formatCode="General">
                  <c:v>2025</c:v>
                </c:pt>
              </c:numCache>
            </c:numRef>
          </c:cat>
          <c:val>
            <c:numRef>
              <c:f>'Matricula por Metodología'!$C$10:$T$10</c:f>
              <c:numCache>
                <c:formatCode>#,##0</c:formatCode>
                <c:ptCount val="18"/>
                <c:pt idx="0">
                  <c:v>617</c:v>
                </c:pt>
                <c:pt idx="1">
                  <c:v>879</c:v>
                </c:pt>
                <c:pt idx="2">
                  <c:v>1249</c:v>
                </c:pt>
                <c:pt idx="3">
                  <c:v>572</c:v>
                </c:pt>
                <c:pt idx="4">
                  <c:v>324</c:v>
                </c:pt>
              </c:numCache>
            </c:numRef>
          </c:val>
          <c:extLst>
            <c:ext xmlns:c16="http://schemas.microsoft.com/office/drawing/2014/chart" uri="{C3380CC4-5D6E-409C-BE32-E72D297353CC}">
              <c16:uniqueId val="{00000001-5591-4AAC-B876-D405F52F4355}"/>
            </c:ext>
          </c:extLst>
        </c:ser>
        <c:ser>
          <c:idx val="2"/>
          <c:order val="2"/>
          <c:tx>
            <c:strRef>
              <c:f>'Matricula por Metodología'!$B$11</c:f>
              <c:strCache>
                <c:ptCount val="1"/>
                <c:pt idx="0">
                  <c:v>Etno Educación</c:v>
                </c:pt>
              </c:strCache>
            </c:strRef>
          </c:tx>
          <c:spPr>
            <a:solidFill>
              <a:srgbClr val="FFFF00"/>
            </a:solidFill>
          </c:spPr>
          <c:invertIfNegative val="0"/>
          <c:dLbls>
            <c:spPr>
              <a:noFill/>
              <a:ln>
                <a:noFill/>
              </a:ln>
              <a:effectLst/>
            </c:spPr>
            <c:txPr>
              <a:bodyPr rot="-5400000" vert="horz"/>
              <a:lstStyle/>
              <a:p>
                <a:pPr>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numRef>
              <c:f>'Matricula por Metodología'!$C$5:$T$5</c:f>
              <c:numCache>
                <c:formatCode>@</c:formatCode>
                <c:ptCount val="18"/>
                <c:pt idx="0">
                  <c:v>2008</c:v>
                </c:pt>
                <c:pt idx="1">
                  <c:v>2009</c:v>
                </c:pt>
                <c:pt idx="2" formatCode="General">
                  <c:v>2010</c:v>
                </c:pt>
                <c:pt idx="3" formatCode="General">
                  <c:v>2011</c:v>
                </c:pt>
                <c:pt idx="4" formatCode="General">
                  <c:v>2012</c:v>
                </c:pt>
                <c:pt idx="5" formatCode="General">
                  <c:v>2013</c:v>
                </c:pt>
                <c:pt idx="6" formatCode="General">
                  <c:v>2014</c:v>
                </c:pt>
                <c:pt idx="7" formatCode="General">
                  <c:v>2015</c:v>
                </c:pt>
                <c:pt idx="8" formatCode="General">
                  <c:v>2016</c:v>
                </c:pt>
                <c:pt idx="9" formatCode="General">
                  <c:v>2017</c:v>
                </c:pt>
                <c:pt idx="10" formatCode="General">
                  <c:v>2018</c:v>
                </c:pt>
                <c:pt idx="11" formatCode="General">
                  <c:v>2019</c:v>
                </c:pt>
                <c:pt idx="12" formatCode="General">
                  <c:v>2020</c:v>
                </c:pt>
                <c:pt idx="13" formatCode="General">
                  <c:v>2021</c:v>
                </c:pt>
                <c:pt idx="14" formatCode="General">
                  <c:v>2022</c:v>
                </c:pt>
                <c:pt idx="15" formatCode="General">
                  <c:v>2023</c:v>
                </c:pt>
                <c:pt idx="16" formatCode="General">
                  <c:v>2024</c:v>
                </c:pt>
                <c:pt idx="17" formatCode="General">
                  <c:v>2025</c:v>
                </c:pt>
              </c:numCache>
            </c:numRef>
          </c:cat>
          <c:val>
            <c:numRef>
              <c:f>'Matricula por Metodología'!$C$11:$T$11</c:f>
              <c:numCache>
                <c:formatCode>#,##0</c:formatCode>
                <c:ptCount val="18"/>
                <c:pt idx="2">
                  <c:v>26</c:v>
                </c:pt>
                <c:pt idx="3">
                  <c:v>37</c:v>
                </c:pt>
                <c:pt idx="4">
                  <c:v>48</c:v>
                </c:pt>
                <c:pt idx="5">
                  <c:v>53</c:v>
                </c:pt>
                <c:pt idx="6">
                  <c:v>29</c:v>
                </c:pt>
                <c:pt idx="7">
                  <c:v>76</c:v>
                </c:pt>
                <c:pt idx="8">
                  <c:v>84</c:v>
                </c:pt>
                <c:pt idx="9">
                  <c:v>72</c:v>
                </c:pt>
                <c:pt idx="10">
                  <c:v>89</c:v>
                </c:pt>
                <c:pt idx="11">
                  <c:v>73</c:v>
                </c:pt>
                <c:pt idx="12">
                  <c:v>79</c:v>
                </c:pt>
                <c:pt idx="13">
                  <c:v>91</c:v>
                </c:pt>
                <c:pt idx="14">
                  <c:v>95</c:v>
                </c:pt>
                <c:pt idx="15">
                  <c:v>233</c:v>
                </c:pt>
                <c:pt idx="16">
                  <c:v>226</c:v>
                </c:pt>
                <c:pt idx="17">
                  <c:v>223</c:v>
                </c:pt>
              </c:numCache>
            </c:numRef>
          </c:val>
          <c:extLst>
            <c:ext xmlns:c16="http://schemas.microsoft.com/office/drawing/2014/chart" uri="{C3380CC4-5D6E-409C-BE32-E72D297353CC}">
              <c16:uniqueId val="{00000002-5591-4AAC-B876-D405F52F4355}"/>
            </c:ext>
          </c:extLst>
        </c:ser>
        <c:ser>
          <c:idx val="3"/>
          <c:order val="3"/>
          <c:tx>
            <c:strRef>
              <c:f>'Matricula por Metodología'!$B$12</c:f>
              <c:strCache>
                <c:ptCount val="1"/>
                <c:pt idx="0">
                  <c:v>Aceleración del Aprendizaje</c:v>
                </c:pt>
              </c:strCache>
            </c:strRef>
          </c:tx>
          <c:spPr>
            <a:solidFill>
              <a:schemeClr val="tx1"/>
            </a:solidFill>
          </c:spPr>
          <c:invertIfNegative val="0"/>
          <c:dLbls>
            <c:spPr>
              <a:noFill/>
              <a:ln>
                <a:noFill/>
              </a:ln>
              <a:effectLst/>
            </c:spPr>
            <c:txPr>
              <a:bodyPr rot="-5400000" vert="horz"/>
              <a:lstStyle/>
              <a:p>
                <a:pPr>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numRef>
              <c:f>'Matricula por Metodología'!$C$5:$T$5</c:f>
              <c:numCache>
                <c:formatCode>@</c:formatCode>
                <c:ptCount val="18"/>
                <c:pt idx="0">
                  <c:v>2008</c:v>
                </c:pt>
                <c:pt idx="1">
                  <c:v>2009</c:v>
                </c:pt>
                <c:pt idx="2" formatCode="General">
                  <c:v>2010</c:v>
                </c:pt>
                <c:pt idx="3" formatCode="General">
                  <c:v>2011</c:v>
                </c:pt>
                <c:pt idx="4" formatCode="General">
                  <c:v>2012</c:v>
                </c:pt>
                <c:pt idx="5" formatCode="General">
                  <c:v>2013</c:v>
                </c:pt>
                <c:pt idx="6" formatCode="General">
                  <c:v>2014</c:v>
                </c:pt>
                <c:pt idx="7" formatCode="General">
                  <c:v>2015</c:v>
                </c:pt>
                <c:pt idx="8" formatCode="General">
                  <c:v>2016</c:v>
                </c:pt>
                <c:pt idx="9" formatCode="General">
                  <c:v>2017</c:v>
                </c:pt>
                <c:pt idx="10" formatCode="General">
                  <c:v>2018</c:v>
                </c:pt>
                <c:pt idx="11" formatCode="General">
                  <c:v>2019</c:v>
                </c:pt>
                <c:pt idx="12" formatCode="General">
                  <c:v>2020</c:v>
                </c:pt>
                <c:pt idx="13" formatCode="General">
                  <c:v>2021</c:v>
                </c:pt>
                <c:pt idx="14" formatCode="General">
                  <c:v>2022</c:v>
                </c:pt>
                <c:pt idx="15" formatCode="General">
                  <c:v>2023</c:v>
                </c:pt>
                <c:pt idx="16" formatCode="General">
                  <c:v>2024</c:v>
                </c:pt>
                <c:pt idx="17" formatCode="General">
                  <c:v>2025</c:v>
                </c:pt>
              </c:numCache>
            </c:numRef>
          </c:cat>
          <c:val>
            <c:numRef>
              <c:f>'Matricula por Metodología'!$C$12:$T$12</c:f>
              <c:numCache>
                <c:formatCode>#,##0</c:formatCode>
                <c:ptCount val="18"/>
                <c:pt idx="0">
                  <c:v>79</c:v>
                </c:pt>
                <c:pt idx="1">
                  <c:v>52</c:v>
                </c:pt>
                <c:pt idx="2">
                  <c:v>22</c:v>
                </c:pt>
                <c:pt idx="3">
                  <c:v>24</c:v>
                </c:pt>
                <c:pt idx="4">
                  <c:v>28</c:v>
                </c:pt>
                <c:pt idx="5">
                  <c:v>24</c:v>
                </c:pt>
                <c:pt idx="6">
                  <c:v>18</c:v>
                </c:pt>
                <c:pt idx="7">
                  <c:v>19</c:v>
                </c:pt>
                <c:pt idx="8">
                  <c:v>22</c:v>
                </c:pt>
                <c:pt idx="9">
                  <c:v>20</c:v>
                </c:pt>
                <c:pt idx="10">
                  <c:v>11</c:v>
                </c:pt>
                <c:pt idx="11">
                  <c:v>25</c:v>
                </c:pt>
                <c:pt idx="12">
                  <c:v>25</c:v>
                </c:pt>
                <c:pt idx="13">
                  <c:v>21</c:v>
                </c:pt>
                <c:pt idx="14">
                  <c:v>21</c:v>
                </c:pt>
                <c:pt idx="15">
                  <c:v>20</c:v>
                </c:pt>
                <c:pt idx="16">
                  <c:v>17</c:v>
                </c:pt>
                <c:pt idx="17">
                  <c:v>22</c:v>
                </c:pt>
              </c:numCache>
            </c:numRef>
          </c:val>
          <c:extLst>
            <c:ext xmlns:c16="http://schemas.microsoft.com/office/drawing/2014/chart" uri="{C3380CC4-5D6E-409C-BE32-E72D297353CC}">
              <c16:uniqueId val="{00000003-5591-4AAC-B876-D405F52F4355}"/>
            </c:ext>
          </c:extLst>
        </c:ser>
        <c:ser>
          <c:idx val="4"/>
          <c:order val="4"/>
          <c:tx>
            <c:strRef>
              <c:f>'Matricula por Metodología'!$B$13</c:f>
              <c:strCache>
                <c:ptCount val="1"/>
                <c:pt idx="0">
                  <c:v>Jóvenes en Extraedad y Adultos</c:v>
                </c:pt>
              </c:strCache>
            </c:strRef>
          </c:tx>
          <c:spPr>
            <a:solidFill>
              <a:srgbClr val="00FFCC"/>
            </a:solidFill>
          </c:spPr>
          <c:invertIfNegative val="0"/>
          <c:dLbls>
            <c:spPr>
              <a:noFill/>
              <a:ln>
                <a:noFill/>
              </a:ln>
              <a:effectLst/>
            </c:spPr>
            <c:txPr>
              <a:bodyPr rot="-5400000" vert="horz"/>
              <a:lstStyle/>
              <a:p>
                <a:pPr>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numRef>
              <c:f>'Matricula por Metodología'!$C$5:$T$5</c:f>
              <c:numCache>
                <c:formatCode>@</c:formatCode>
                <c:ptCount val="18"/>
                <c:pt idx="0">
                  <c:v>2008</c:v>
                </c:pt>
                <c:pt idx="1">
                  <c:v>2009</c:v>
                </c:pt>
                <c:pt idx="2" formatCode="General">
                  <c:v>2010</c:v>
                </c:pt>
                <c:pt idx="3" formatCode="General">
                  <c:v>2011</c:v>
                </c:pt>
                <c:pt idx="4" formatCode="General">
                  <c:v>2012</c:v>
                </c:pt>
                <c:pt idx="5" formatCode="General">
                  <c:v>2013</c:v>
                </c:pt>
                <c:pt idx="6" formatCode="General">
                  <c:v>2014</c:v>
                </c:pt>
                <c:pt idx="7" formatCode="General">
                  <c:v>2015</c:v>
                </c:pt>
                <c:pt idx="8" formatCode="General">
                  <c:v>2016</c:v>
                </c:pt>
                <c:pt idx="9" formatCode="General">
                  <c:v>2017</c:v>
                </c:pt>
                <c:pt idx="10" formatCode="General">
                  <c:v>2018</c:v>
                </c:pt>
                <c:pt idx="11" formatCode="General">
                  <c:v>2019</c:v>
                </c:pt>
                <c:pt idx="12" formatCode="General">
                  <c:v>2020</c:v>
                </c:pt>
                <c:pt idx="13" formatCode="General">
                  <c:v>2021</c:v>
                </c:pt>
                <c:pt idx="14" formatCode="General">
                  <c:v>2022</c:v>
                </c:pt>
                <c:pt idx="15" formatCode="General">
                  <c:v>2023</c:v>
                </c:pt>
                <c:pt idx="16" formatCode="General">
                  <c:v>2024</c:v>
                </c:pt>
                <c:pt idx="17" formatCode="General">
                  <c:v>2025</c:v>
                </c:pt>
              </c:numCache>
            </c:numRef>
          </c:cat>
          <c:val>
            <c:numRef>
              <c:f>'Matricula por Metodología'!$C$13:$T$13</c:f>
              <c:numCache>
                <c:formatCode>#,##0</c:formatCode>
                <c:ptCount val="18"/>
                <c:pt idx="0">
                  <c:v>754</c:v>
                </c:pt>
                <c:pt idx="1">
                  <c:v>310</c:v>
                </c:pt>
                <c:pt idx="2">
                  <c:v>839</c:v>
                </c:pt>
                <c:pt idx="3">
                  <c:v>950</c:v>
                </c:pt>
                <c:pt idx="4">
                  <c:v>1110</c:v>
                </c:pt>
                <c:pt idx="5">
                  <c:v>1445</c:v>
                </c:pt>
                <c:pt idx="6">
                  <c:v>2895</c:v>
                </c:pt>
                <c:pt idx="7">
                  <c:v>2663</c:v>
                </c:pt>
                <c:pt idx="8">
                  <c:v>2352</c:v>
                </c:pt>
                <c:pt idx="9">
                  <c:v>2251</c:v>
                </c:pt>
                <c:pt idx="10">
                  <c:v>2175</c:v>
                </c:pt>
                <c:pt idx="11">
                  <c:v>1971</c:v>
                </c:pt>
                <c:pt idx="12">
                  <c:v>1938</c:v>
                </c:pt>
                <c:pt idx="13">
                  <c:v>1588</c:v>
                </c:pt>
                <c:pt idx="14">
                  <c:v>1600</c:v>
                </c:pt>
                <c:pt idx="15">
                  <c:v>1490</c:v>
                </c:pt>
                <c:pt idx="16">
                  <c:v>1427</c:v>
                </c:pt>
                <c:pt idx="17">
                  <c:v>1141</c:v>
                </c:pt>
              </c:numCache>
            </c:numRef>
          </c:val>
          <c:extLst>
            <c:ext xmlns:c16="http://schemas.microsoft.com/office/drawing/2014/chart" uri="{C3380CC4-5D6E-409C-BE32-E72D297353CC}">
              <c16:uniqueId val="{00000004-5591-4AAC-B876-D405F52F4355}"/>
            </c:ext>
          </c:extLst>
        </c:ser>
        <c:ser>
          <c:idx val="5"/>
          <c:order val="5"/>
          <c:tx>
            <c:strRef>
              <c:f>'Matricula por Metodología'!$B$14</c:f>
              <c:strCache>
                <c:ptCount val="1"/>
                <c:pt idx="0">
                  <c:v>A Crecer</c:v>
                </c:pt>
              </c:strCache>
            </c:strRef>
          </c:tx>
          <c:invertIfNegative val="0"/>
          <c:dLbls>
            <c:spPr>
              <a:noFill/>
              <a:ln>
                <a:noFill/>
              </a:ln>
              <a:effectLst/>
            </c:spPr>
            <c:txPr>
              <a:bodyPr rot="-5400000" vert="horz"/>
              <a:lstStyle/>
              <a:p>
                <a:pPr>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numRef>
              <c:f>'Matricula por Metodología'!$C$5:$T$5</c:f>
              <c:numCache>
                <c:formatCode>@</c:formatCode>
                <c:ptCount val="18"/>
                <c:pt idx="0">
                  <c:v>2008</c:v>
                </c:pt>
                <c:pt idx="1">
                  <c:v>2009</c:v>
                </c:pt>
                <c:pt idx="2" formatCode="General">
                  <c:v>2010</c:v>
                </c:pt>
                <c:pt idx="3" formatCode="General">
                  <c:v>2011</c:v>
                </c:pt>
                <c:pt idx="4" formatCode="General">
                  <c:v>2012</c:v>
                </c:pt>
                <c:pt idx="5" formatCode="General">
                  <c:v>2013</c:v>
                </c:pt>
                <c:pt idx="6" formatCode="General">
                  <c:v>2014</c:v>
                </c:pt>
                <c:pt idx="7" formatCode="General">
                  <c:v>2015</c:v>
                </c:pt>
                <c:pt idx="8" formatCode="General">
                  <c:v>2016</c:v>
                </c:pt>
                <c:pt idx="9" formatCode="General">
                  <c:v>2017</c:v>
                </c:pt>
                <c:pt idx="10" formatCode="General">
                  <c:v>2018</c:v>
                </c:pt>
                <c:pt idx="11" formatCode="General">
                  <c:v>2019</c:v>
                </c:pt>
                <c:pt idx="12" formatCode="General">
                  <c:v>2020</c:v>
                </c:pt>
                <c:pt idx="13" formatCode="General">
                  <c:v>2021</c:v>
                </c:pt>
                <c:pt idx="14" formatCode="General">
                  <c:v>2022</c:v>
                </c:pt>
                <c:pt idx="15" formatCode="General">
                  <c:v>2023</c:v>
                </c:pt>
                <c:pt idx="16" formatCode="General">
                  <c:v>2024</c:v>
                </c:pt>
                <c:pt idx="17" formatCode="General">
                  <c:v>2025</c:v>
                </c:pt>
              </c:numCache>
            </c:numRef>
          </c:cat>
          <c:val>
            <c:numRef>
              <c:f>'Matricula por Metodología'!$C$14:$T$14</c:f>
              <c:numCache>
                <c:formatCode>#,##0</c:formatCode>
                <c:ptCount val="18"/>
                <c:pt idx="5">
                  <c:v>1029</c:v>
                </c:pt>
                <c:pt idx="6">
                  <c:v>2454</c:v>
                </c:pt>
                <c:pt idx="7">
                  <c:v>2083</c:v>
                </c:pt>
              </c:numCache>
            </c:numRef>
          </c:val>
          <c:extLst>
            <c:ext xmlns:c16="http://schemas.microsoft.com/office/drawing/2014/chart" uri="{C3380CC4-5D6E-409C-BE32-E72D297353CC}">
              <c16:uniqueId val="{00000005-5591-4AAC-B876-D405F52F4355}"/>
            </c:ext>
          </c:extLst>
        </c:ser>
        <c:dLbls>
          <c:showLegendKey val="0"/>
          <c:showVal val="0"/>
          <c:showCatName val="0"/>
          <c:showSerName val="0"/>
          <c:showPercent val="0"/>
          <c:showBubbleSize val="0"/>
        </c:dLbls>
        <c:gapWidth val="150"/>
        <c:axId val="352649064"/>
        <c:axId val="292254960"/>
      </c:barChart>
      <c:catAx>
        <c:axId val="352649064"/>
        <c:scaling>
          <c:orientation val="minMax"/>
        </c:scaling>
        <c:delete val="0"/>
        <c:axPos val="b"/>
        <c:numFmt formatCode="@" sourceLinked="1"/>
        <c:majorTickMark val="out"/>
        <c:minorTickMark val="none"/>
        <c:tickLblPos val="nextTo"/>
        <c:txPr>
          <a:bodyPr/>
          <a:lstStyle/>
          <a:p>
            <a:pPr>
              <a:defRPr b="1"/>
            </a:pPr>
            <a:endParaRPr lang="en-US"/>
          </a:p>
        </c:txPr>
        <c:crossAx val="292254960"/>
        <c:crosses val="autoZero"/>
        <c:auto val="1"/>
        <c:lblAlgn val="ctr"/>
        <c:lblOffset val="100"/>
        <c:noMultiLvlLbl val="0"/>
      </c:catAx>
      <c:valAx>
        <c:axId val="292254960"/>
        <c:scaling>
          <c:orientation val="minMax"/>
        </c:scaling>
        <c:delete val="0"/>
        <c:axPos val="l"/>
        <c:majorGridlines/>
        <c:numFmt formatCode="#,##0" sourceLinked="1"/>
        <c:majorTickMark val="out"/>
        <c:minorTickMark val="none"/>
        <c:tickLblPos val="nextTo"/>
        <c:crossAx val="352649064"/>
        <c:crosses val="autoZero"/>
        <c:crossBetween val="between"/>
      </c:valAx>
      <c:spPr>
        <a:solidFill>
          <a:schemeClr val="accent6">
            <a:lumMod val="20000"/>
            <a:lumOff val="80000"/>
          </a:schemeClr>
        </a:solidFill>
      </c:spPr>
    </c:plotArea>
    <c:legend>
      <c:legendPos val="b"/>
      <c:layout/>
      <c:overlay val="0"/>
      <c:txPr>
        <a:bodyPr/>
        <a:lstStyle/>
        <a:p>
          <a:pPr>
            <a:defRPr sz="1050" b="1"/>
          </a:pPr>
          <a:endParaRPr lang="en-US"/>
        </a:p>
      </c:txPr>
    </c:legend>
    <c:plotVisOnly val="1"/>
    <c:dispBlanksAs val="gap"/>
    <c:showDLblsOverMax val="0"/>
  </c:chart>
  <c:spPr>
    <a:ln w="50800">
      <a:solidFill>
        <a:schemeClr val="accent6">
          <a:lumMod val="75000"/>
        </a:schemeClr>
      </a:solidFill>
    </a:ln>
  </c:spPr>
  <c:printSettings>
    <c:headerFooter/>
    <c:pageMargins b="0.7500000000000101" l="0.70000000000000062" r="0.70000000000000062" t="0.7500000000000101" header="0.30000000000000032" footer="0.30000000000000032"/>
    <c:pageSetup orientation="landscape"/>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32"/>
    </mc:Choice>
    <mc:Fallback>
      <c:style val="32"/>
    </mc:Fallback>
  </mc:AlternateContent>
  <c:chart>
    <c:title>
      <c:tx>
        <c:rich>
          <a:bodyPr/>
          <a:lstStyle/>
          <a:p>
            <a:pPr>
              <a:defRPr/>
            </a:pPr>
            <a:r>
              <a:rPr lang="en-US"/>
              <a:t>TOTAL MATRICULA OFICIAL</a:t>
            </a:r>
          </a:p>
        </c:rich>
      </c:tx>
      <c:layout/>
      <c:overlay val="0"/>
    </c:title>
    <c:autoTitleDeleted val="0"/>
    <c:plotArea>
      <c:layout/>
      <c:lineChart>
        <c:grouping val="standard"/>
        <c:varyColors val="0"/>
        <c:ser>
          <c:idx val="0"/>
          <c:order val="0"/>
          <c:tx>
            <c:strRef>
              <c:f>'Matricula por Institución'!$B$22</c:f>
              <c:strCache>
                <c:ptCount val="1"/>
                <c:pt idx="0">
                  <c:v>TOTAL</c:v>
                </c:pt>
              </c:strCache>
            </c:strRef>
          </c:tx>
          <c:dLbls>
            <c:spPr>
              <a:noFill/>
              <a:ln>
                <a:noFill/>
              </a:ln>
              <a:effectLst/>
            </c:spPr>
            <c:txPr>
              <a:bodyPr/>
              <a:lstStyle/>
              <a:p>
                <a:pPr>
                  <a:defRPr b="1"/>
                </a:pPr>
                <a:endParaRPr lang="en-US"/>
              </a:p>
            </c:txPr>
            <c:dLblPos val="b"/>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numRef>
              <c:f>'Matricula por Institución'!$C$5:$T$5</c:f>
              <c:numCache>
                <c:formatCode>General</c:formatCode>
                <c:ptCount val="18"/>
                <c:pt idx="0">
                  <c:v>2008</c:v>
                </c:pt>
                <c:pt idx="1">
                  <c:v>2009</c:v>
                </c:pt>
                <c:pt idx="2">
                  <c:v>2010</c:v>
                </c:pt>
                <c:pt idx="3">
                  <c:v>2011</c:v>
                </c:pt>
                <c:pt idx="4">
                  <c:v>2012</c:v>
                </c:pt>
                <c:pt idx="5">
                  <c:v>2013</c:v>
                </c:pt>
                <c:pt idx="6">
                  <c:v>2014</c:v>
                </c:pt>
                <c:pt idx="7">
                  <c:v>2015</c:v>
                </c:pt>
                <c:pt idx="8">
                  <c:v>2016</c:v>
                </c:pt>
                <c:pt idx="9">
                  <c:v>2017</c:v>
                </c:pt>
                <c:pt idx="10">
                  <c:v>2018</c:v>
                </c:pt>
                <c:pt idx="11">
                  <c:v>2019</c:v>
                </c:pt>
                <c:pt idx="12">
                  <c:v>2020</c:v>
                </c:pt>
                <c:pt idx="13">
                  <c:v>2021</c:v>
                </c:pt>
                <c:pt idx="14">
                  <c:v>2022</c:v>
                </c:pt>
                <c:pt idx="15">
                  <c:v>2023</c:v>
                </c:pt>
                <c:pt idx="16">
                  <c:v>2024</c:v>
                </c:pt>
                <c:pt idx="17">
                  <c:v>2025</c:v>
                </c:pt>
              </c:numCache>
            </c:numRef>
          </c:cat>
          <c:val>
            <c:numRef>
              <c:f>'Matricula por Institución'!$C$22:$T$22</c:f>
              <c:numCache>
                <c:formatCode>#,##0</c:formatCode>
                <c:ptCount val="18"/>
                <c:pt idx="0">
                  <c:v>27461</c:v>
                </c:pt>
                <c:pt idx="1">
                  <c:v>28196</c:v>
                </c:pt>
                <c:pt idx="2">
                  <c:v>29764</c:v>
                </c:pt>
                <c:pt idx="3">
                  <c:v>29740</c:v>
                </c:pt>
                <c:pt idx="4">
                  <c:v>29910</c:v>
                </c:pt>
                <c:pt idx="5">
                  <c:v>34341</c:v>
                </c:pt>
                <c:pt idx="6">
                  <c:v>33461</c:v>
                </c:pt>
                <c:pt idx="7">
                  <c:v>32713</c:v>
                </c:pt>
                <c:pt idx="8">
                  <c:v>29726</c:v>
                </c:pt>
                <c:pt idx="9">
                  <c:v>29453</c:v>
                </c:pt>
                <c:pt idx="10">
                  <c:v>28684</c:v>
                </c:pt>
                <c:pt idx="11">
                  <c:v>28975</c:v>
                </c:pt>
                <c:pt idx="12">
                  <c:v>28746</c:v>
                </c:pt>
                <c:pt idx="13">
                  <c:v>28562</c:v>
                </c:pt>
                <c:pt idx="14">
                  <c:v>28051</c:v>
                </c:pt>
                <c:pt idx="15">
                  <c:v>27958</c:v>
                </c:pt>
                <c:pt idx="16">
                  <c:v>27610</c:v>
                </c:pt>
                <c:pt idx="17">
                  <c:v>27366</c:v>
                </c:pt>
              </c:numCache>
            </c:numRef>
          </c:val>
          <c:smooth val="0"/>
          <c:extLst>
            <c:ext xmlns:c16="http://schemas.microsoft.com/office/drawing/2014/chart" uri="{C3380CC4-5D6E-409C-BE32-E72D297353CC}">
              <c16:uniqueId val="{00000000-900D-4EF1-91C4-54DBF140E8CA}"/>
            </c:ext>
          </c:extLst>
        </c:ser>
        <c:dLbls>
          <c:showLegendKey val="0"/>
          <c:showVal val="1"/>
          <c:showCatName val="0"/>
          <c:showSerName val="0"/>
          <c:showPercent val="0"/>
          <c:showBubbleSize val="0"/>
        </c:dLbls>
        <c:marker val="1"/>
        <c:smooth val="0"/>
        <c:axId val="292260448"/>
        <c:axId val="292256528"/>
      </c:lineChart>
      <c:catAx>
        <c:axId val="292260448"/>
        <c:scaling>
          <c:orientation val="minMax"/>
        </c:scaling>
        <c:delete val="0"/>
        <c:axPos val="b"/>
        <c:majorGridlines/>
        <c:numFmt formatCode="General" sourceLinked="1"/>
        <c:majorTickMark val="out"/>
        <c:minorTickMark val="none"/>
        <c:tickLblPos val="nextTo"/>
        <c:txPr>
          <a:bodyPr/>
          <a:lstStyle/>
          <a:p>
            <a:pPr>
              <a:defRPr b="1"/>
            </a:pPr>
            <a:endParaRPr lang="en-US"/>
          </a:p>
        </c:txPr>
        <c:crossAx val="292256528"/>
        <c:crosses val="autoZero"/>
        <c:auto val="1"/>
        <c:lblAlgn val="ctr"/>
        <c:lblOffset val="100"/>
        <c:noMultiLvlLbl val="0"/>
      </c:catAx>
      <c:valAx>
        <c:axId val="292256528"/>
        <c:scaling>
          <c:orientation val="minMax"/>
        </c:scaling>
        <c:delete val="0"/>
        <c:axPos val="l"/>
        <c:majorGridlines/>
        <c:numFmt formatCode="#,##0" sourceLinked="1"/>
        <c:majorTickMark val="out"/>
        <c:minorTickMark val="none"/>
        <c:tickLblPos val="nextTo"/>
        <c:crossAx val="292260448"/>
        <c:crosses val="autoZero"/>
        <c:crossBetween val="between"/>
      </c:valAx>
      <c:spPr>
        <a:solidFill>
          <a:schemeClr val="accent5">
            <a:lumMod val="40000"/>
            <a:lumOff val="60000"/>
          </a:schemeClr>
        </a:solidFill>
      </c:spPr>
    </c:plotArea>
    <c:plotVisOnly val="1"/>
    <c:dispBlanksAs val="gap"/>
    <c:showDLblsOverMax val="0"/>
  </c:chart>
  <c:spPr>
    <a:ln w="50800">
      <a:solidFill>
        <a:srgbClr val="7030A0"/>
      </a:solidFill>
    </a:ln>
  </c:spPr>
  <c:printSettings>
    <c:headerFooter/>
    <c:pageMargins b="0.75000000000000333" l="0.70000000000000062" r="0.70000000000000062" t="0.75000000000000333" header="0.30000000000000032" footer="0.30000000000000032"/>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layout/>
      <c:overlay val="0"/>
    </c:title>
    <c:autoTitleDeleted val="0"/>
    <c:plotArea>
      <c:layout/>
      <c:lineChart>
        <c:grouping val="standard"/>
        <c:varyColors val="0"/>
        <c:ser>
          <c:idx val="0"/>
          <c:order val="0"/>
          <c:tx>
            <c:strRef>
              <c:f>'Matricula Población Vulnerable'!$B$6</c:f>
              <c:strCache>
                <c:ptCount val="1"/>
                <c:pt idx="0">
                  <c:v>INDIGENAS</c:v>
                </c:pt>
              </c:strCache>
            </c:strRef>
          </c:tx>
          <c:spPr>
            <a:ln>
              <a:solidFill>
                <a:schemeClr val="accent6">
                  <a:lumMod val="75000"/>
                </a:schemeClr>
              </a:solidFill>
            </a:ln>
          </c:spPr>
          <c:marker>
            <c:symbol val="triangle"/>
            <c:size val="10"/>
            <c:spPr>
              <a:solidFill>
                <a:schemeClr val="tx1"/>
              </a:solidFill>
            </c:spPr>
          </c:marker>
          <c:dLbls>
            <c:spPr>
              <a:noFill/>
              <a:ln>
                <a:noFill/>
              </a:ln>
              <a:effectLst/>
            </c:spPr>
            <c:dLblPos val="t"/>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numRef>
              <c:f>'Matricula Población Vulnerable'!$C$5:$T$5</c:f>
              <c:numCache>
                <c:formatCode>General</c:formatCode>
                <c:ptCount val="18"/>
                <c:pt idx="0">
                  <c:v>2008</c:v>
                </c:pt>
                <c:pt idx="1">
                  <c:v>2009</c:v>
                </c:pt>
                <c:pt idx="2">
                  <c:v>2010</c:v>
                </c:pt>
                <c:pt idx="3">
                  <c:v>2011</c:v>
                </c:pt>
                <c:pt idx="4">
                  <c:v>2012</c:v>
                </c:pt>
                <c:pt idx="5">
                  <c:v>2013</c:v>
                </c:pt>
                <c:pt idx="6">
                  <c:v>2014</c:v>
                </c:pt>
                <c:pt idx="7">
                  <c:v>2015</c:v>
                </c:pt>
                <c:pt idx="8">
                  <c:v>2016</c:v>
                </c:pt>
                <c:pt idx="9">
                  <c:v>2017</c:v>
                </c:pt>
                <c:pt idx="10">
                  <c:v>2018</c:v>
                </c:pt>
                <c:pt idx="11">
                  <c:v>2019</c:v>
                </c:pt>
                <c:pt idx="12">
                  <c:v>2020</c:v>
                </c:pt>
                <c:pt idx="13">
                  <c:v>2021</c:v>
                </c:pt>
                <c:pt idx="14">
                  <c:v>2022</c:v>
                </c:pt>
                <c:pt idx="15">
                  <c:v>2023</c:v>
                </c:pt>
                <c:pt idx="16">
                  <c:v>2024</c:v>
                </c:pt>
                <c:pt idx="17">
                  <c:v>2025</c:v>
                </c:pt>
              </c:numCache>
            </c:numRef>
          </c:cat>
          <c:val>
            <c:numRef>
              <c:f>'Matricula Población Vulnerable'!$C$6:$T$6</c:f>
              <c:numCache>
                <c:formatCode>#,##0</c:formatCode>
                <c:ptCount val="18"/>
                <c:pt idx="0">
                  <c:v>32</c:v>
                </c:pt>
                <c:pt idx="1">
                  <c:v>89</c:v>
                </c:pt>
                <c:pt idx="2">
                  <c:v>110</c:v>
                </c:pt>
                <c:pt idx="3">
                  <c:v>146</c:v>
                </c:pt>
                <c:pt idx="4">
                  <c:v>211</c:v>
                </c:pt>
                <c:pt idx="5">
                  <c:v>292</c:v>
                </c:pt>
                <c:pt idx="6">
                  <c:v>267</c:v>
                </c:pt>
                <c:pt idx="7">
                  <c:v>279</c:v>
                </c:pt>
                <c:pt idx="8">
                  <c:v>284</c:v>
                </c:pt>
                <c:pt idx="9">
                  <c:v>267</c:v>
                </c:pt>
                <c:pt idx="10">
                  <c:v>270</c:v>
                </c:pt>
                <c:pt idx="11">
                  <c:v>291</c:v>
                </c:pt>
                <c:pt idx="12">
                  <c:v>283</c:v>
                </c:pt>
                <c:pt idx="13">
                  <c:v>294</c:v>
                </c:pt>
                <c:pt idx="14">
                  <c:v>315</c:v>
                </c:pt>
                <c:pt idx="15">
                  <c:v>328</c:v>
                </c:pt>
                <c:pt idx="16">
                  <c:v>318</c:v>
                </c:pt>
                <c:pt idx="17">
                  <c:v>348</c:v>
                </c:pt>
              </c:numCache>
            </c:numRef>
          </c:val>
          <c:smooth val="0"/>
          <c:extLst>
            <c:ext xmlns:c16="http://schemas.microsoft.com/office/drawing/2014/chart" uri="{C3380CC4-5D6E-409C-BE32-E72D297353CC}">
              <c16:uniqueId val="{00000000-8749-48DF-9990-139274AFC8D1}"/>
            </c:ext>
          </c:extLst>
        </c:ser>
        <c:dLbls>
          <c:showLegendKey val="0"/>
          <c:showVal val="1"/>
          <c:showCatName val="0"/>
          <c:showSerName val="0"/>
          <c:showPercent val="0"/>
          <c:showBubbleSize val="0"/>
        </c:dLbls>
        <c:marker val="1"/>
        <c:smooth val="0"/>
        <c:axId val="132646424"/>
        <c:axId val="132646816"/>
      </c:lineChart>
      <c:catAx>
        <c:axId val="132646424"/>
        <c:scaling>
          <c:orientation val="minMax"/>
        </c:scaling>
        <c:delete val="0"/>
        <c:axPos val="b"/>
        <c:majorGridlines/>
        <c:numFmt formatCode="General" sourceLinked="1"/>
        <c:majorTickMark val="out"/>
        <c:minorTickMark val="none"/>
        <c:tickLblPos val="nextTo"/>
        <c:txPr>
          <a:bodyPr/>
          <a:lstStyle/>
          <a:p>
            <a:pPr>
              <a:defRPr b="1"/>
            </a:pPr>
            <a:endParaRPr lang="en-US"/>
          </a:p>
        </c:txPr>
        <c:crossAx val="132646816"/>
        <c:crosses val="autoZero"/>
        <c:auto val="1"/>
        <c:lblAlgn val="ctr"/>
        <c:lblOffset val="100"/>
        <c:noMultiLvlLbl val="0"/>
      </c:catAx>
      <c:valAx>
        <c:axId val="132646816"/>
        <c:scaling>
          <c:orientation val="minMax"/>
        </c:scaling>
        <c:delete val="0"/>
        <c:axPos val="l"/>
        <c:numFmt formatCode="#,##0" sourceLinked="1"/>
        <c:majorTickMark val="out"/>
        <c:minorTickMark val="none"/>
        <c:tickLblPos val="nextTo"/>
        <c:crossAx val="132646424"/>
        <c:crosses val="autoZero"/>
        <c:crossBetween val="between"/>
      </c:valAx>
      <c:spPr>
        <a:solidFill>
          <a:schemeClr val="accent6">
            <a:lumMod val="20000"/>
            <a:lumOff val="80000"/>
          </a:schemeClr>
        </a:solidFill>
      </c:spPr>
    </c:plotArea>
    <c:plotVisOnly val="1"/>
    <c:dispBlanksAs val="gap"/>
    <c:showDLblsOverMax val="0"/>
  </c:chart>
  <c:spPr>
    <a:ln w="50800">
      <a:solidFill>
        <a:schemeClr val="accent6">
          <a:lumMod val="75000"/>
        </a:schemeClr>
      </a:solidFill>
    </a:ln>
  </c:spPr>
  <c:printSettings>
    <c:headerFooter/>
    <c:pageMargins b="0.75000000000000977" l="0.70000000000000062" r="0.70000000000000062" t="0.75000000000000977" header="0.30000000000000032" footer="0.30000000000000032"/>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layout/>
      <c:overlay val="0"/>
    </c:title>
    <c:autoTitleDeleted val="0"/>
    <c:plotArea>
      <c:layout/>
      <c:lineChart>
        <c:grouping val="standard"/>
        <c:varyColors val="0"/>
        <c:ser>
          <c:idx val="0"/>
          <c:order val="0"/>
          <c:tx>
            <c:strRef>
              <c:f>'Matricula Población Vulnerable'!$B$7</c:f>
              <c:strCache>
                <c:ptCount val="1"/>
                <c:pt idx="0">
                  <c:v>DISCAPACITADOS</c:v>
                </c:pt>
              </c:strCache>
            </c:strRef>
          </c:tx>
          <c:spPr>
            <a:ln>
              <a:solidFill>
                <a:srgbClr val="F79646">
                  <a:lumMod val="75000"/>
                </a:srgbClr>
              </a:solidFill>
            </a:ln>
          </c:spPr>
          <c:marker>
            <c:symbol val="triangle"/>
            <c:size val="10"/>
            <c:spPr>
              <a:solidFill>
                <a:sysClr val="windowText" lastClr="000000"/>
              </a:solidFill>
            </c:spPr>
          </c:marker>
          <c:dLbls>
            <c:spPr>
              <a:noFill/>
              <a:ln>
                <a:noFill/>
              </a:ln>
              <a:effectLst/>
            </c:spPr>
            <c:dLblPos val="t"/>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numRef>
              <c:f>'Matricula Población Vulnerable'!$C$5:$T$5</c:f>
              <c:numCache>
                <c:formatCode>General</c:formatCode>
                <c:ptCount val="18"/>
                <c:pt idx="0">
                  <c:v>2008</c:v>
                </c:pt>
                <c:pt idx="1">
                  <c:v>2009</c:v>
                </c:pt>
                <c:pt idx="2">
                  <c:v>2010</c:v>
                </c:pt>
                <c:pt idx="3">
                  <c:v>2011</c:v>
                </c:pt>
                <c:pt idx="4">
                  <c:v>2012</c:v>
                </c:pt>
                <c:pt idx="5">
                  <c:v>2013</c:v>
                </c:pt>
                <c:pt idx="6">
                  <c:v>2014</c:v>
                </c:pt>
                <c:pt idx="7">
                  <c:v>2015</c:v>
                </c:pt>
                <c:pt idx="8">
                  <c:v>2016</c:v>
                </c:pt>
                <c:pt idx="9">
                  <c:v>2017</c:v>
                </c:pt>
                <c:pt idx="10">
                  <c:v>2018</c:v>
                </c:pt>
                <c:pt idx="11">
                  <c:v>2019</c:v>
                </c:pt>
                <c:pt idx="12">
                  <c:v>2020</c:v>
                </c:pt>
                <c:pt idx="13">
                  <c:v>2021</c:v>
                </c:pt>
                <c:pt idx="14">
                  <c:v>2022</c:v>
                </c:pt>
                <c:pt idx="15">
                  <c:v>2023</c:v>
                </c:pt>
                <c:pt idx="16">
                  <c:v>2024</c:v>
                </c:pt>
                <c:pt idx="17">
                  <c:v>2025</c:v>
                </c:pt>
              </c:numCache>
            </c:numRef>
          </c:cat>
          <c:val>
            <c:numRef>
              <c:f>'Matricula Población Vulnerable'!$C$7:$T$7</c:f>
              <c:numCache>
                <c:formatCode>#,##0</c:formatCode>
                <c:ptCount val="18"/>
                <c:pt idx="0">
                  <c:v>103</c:v>
                </c:pt>
                <c:pt idx="1">
                  <c:v>95</c:v>
                </c:pt>
                <c:pt idx="2">
                  <c:v>106</c:v>
                </c:pt>
                <c:pt idx="3">
                  <c:v>114</c:v>
                </c:pt>
                <c:pt idx="4">
                  <c:v>196</c:v>
                </c:pt>
                <c:pt idx="5">
                  <c:v>168</c:v>
                </c:pt>
                <c:pt idx="6">
                  <c:v>157</c:v>
                </c:pt>
                <c:pt idx="7">
                  <c:v>129</c:v>
                </c:pt>
                <c:pt idx="8">
                  <c:v>184</c:v>
                </c:pt>
                <c:pt idx="9">
                  <c:v>177</c:v>
                </c:pt>
                <c:pt idx="10">
                  <c:v>168</c:v>
                </c:pt>
                <c:pt idx="11">
                  <c:v>197</c:v>
                </c:pt>
                <c:pt idx="12">
                  <c:v>246</c:v>
                </c:pt>
                <c:pt idx="13">
                  <c:v>207</c:v>
                </c:pt>
                <c:pt idx="14">
                  <c:v>216</c:v>
                </c:pt>
                <c:pt idx="15">
                  <c:v>255</c:v>
                </c:pt>
                <c:pt idx="16">
                  <c:v>244</c:v>
                </c:pt>
                <c:pt idx="17">
                  <c:v>262</c:v>
                </c:pt>
              </c:numCache>
            </c:numRef>
          </c:val>
          <c:smooth val="0"/>
          <c:extLst>
            <c:ext xmlns:c16="http://schemas.microsoft.com/office/drawing/2014/chart" uri="{C3380CC4-5D6E-409C-BE32-E72D297353CC}">
              <c16:uniqueId val="{00000000-4847-4DF6-8D7F-93F11F2CA4CB}"/>
            </c:ext>
          </c:extLst>
        </c:ser>
        <c:dLbls>
          <c:showLegendKey val="0"/>
          <c:showVal val="0"/>
          <c:showCatName val="0"/>
          <c:showSerName val="0"/>
          <c:showPercent val="0"/>
          <c:showBubbleSize val="0"/>
        </c:dLbls>
        <c:marker val="1"/>
        <c:smooth val="0"/>
        <c:axId val="436570240"/>
        <c:axId val="436571416"/>
      </c:lineChart>
      <c:catAx>
        <c:axId val="436570240"/>
        <c:scaling>
          <c:orientation val="minMax"/>
        </c:scaling>
        <c:delete val="0"/>
        <c:axPos val="b"/>
        <c:majorGridlines/>
        <c:numFmt formatCode="General" sourceLinked="1"/>
        <c:majorTickMark val="out"/>
        <c:minorTickMark val="none"/>
        <c:tickLblPos val="nextTo"/>
        <c:txPr>
          <a:bodyPr/>
          <a:lstStyle/>
          <a:p>
            <a:pPr>
              <a:defRPr b="1"/>
            </a:pPr>
            <a:endParaRPr lang="en-US"/>
          </a:p>
        </c:txPr>
        <c:crossAx val="436571416"/>
        <c:crosses val="autoZero"/>
        <c:auto val="1"/>
        <c:lblAlgn val="ctr"/>
        <c:lblOffset val="100"/>
        <c:noMultiLvlLbl val="0"/>
      </c:catAx>
      <c:valAx>
        <c:axId val="436571416"/>
        <c:scaling>
          <c:orientation val="minMax"/>
        </c:scaling>
        <c:delete val="0"/>
        <c:axPos val="l"/>
        <c:numFmt formatCode="#,##0" sourceLinked="1"/>
        <c:majorTickMark val="out"/>
        <c:minorTickMark val="none"/>
        <c:tickLblPos val="nextTo"/>
        <c:crossAx val="436570240"/>
        <c:crosses val="autoZero"/>
        <c:crossBetween val="between"/>
      </c:valAx>
      <c:spPr>
        <a:solidFill>
          <a:schemeClr val="accent6">
            <a:lumMod val="20000"/>
            <a:lumOff val="80000"/>
          </a:schemeClr>
        </a:solidFill>
      </c:spPr>
    </c:plotArea>
    <c:plotVisOnly val="1"/>
    <c:dispBlanksAs val="gap"/>
    <c:showDLblsOverMax val="0"/>
  </c:chart>
  <c:spPr>
    <a:ln w="50800">
      <a:solidFill>
        <a:schemeClr val="accent6">
          <a:lumMod val="75000"/>
        </a:schemeClr>
      </a:solidFill>
    </a:ln>
  </c:spPr>
  <c:printSettings>
    <c:headerFooter/>
    <c:pageMargins b="0.75000000000000977" l="0.70000000000000062" r="0.70000000000000062" t="0.75000000000000977" header="0.30000000000000032" footer="0.30000000000000032"/>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layout/>
      <c:overlay val="0"/>
    </c:title>
    <c:autoTitleDeleted val="0"/>
    <c:plotArea>
      <c:layout/>
      <c:lineChart>
        <c:grouping val="standard"/>
        <c:varyColors val="0"/>
        <c:ser>
          <c:idx val="0"/>
          <c:order val="0"/>
          <c:tx>
            <c:strRef>
              <c:f>'Matricula Población Vulnerable'!$B$8</c:f>
              <c:strCache>
                <c:ptCount val="1"/>
                <c:pt idx="0">
                  <c:v>VICTIMAS DEL CONFLICTO</c:v>
                </c:pt>
              </c:strCache>
            </c:strRef>
          </c:tx>
          <c:spPr>
            <a:ln>
              <a:solidFill>
                <a:srgbClr val="F79646">
                  <a:lumMod val="75000"/>
                </a:srgbClr>
              </a:solidFill>
            </a:ln>
          </c:spPr>
          <c:marker>
            <c:symbol val="triangle"/>
            <c:size val="10"/>
            <c:spPr>
              <a:solidFill>
                <a:sysClr val="windowText" lastClr="000000"/>
              </a:solidFill>
            </c:spPr>
          </c:marker>
          <c:dLbls>
            <c:spPr>
              <a:noFill/>
              <a:ln>
                <a:noFill/>
              </a:ln>
              <a:effectLst/>
            </c:spPr>
            <c:dLblPos val="t"/>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numRef>
              <c:f>'Matricula Población Vulnerable'!$C$5:$T$5</c:f>
              <c:numCache>
                <c:formatCode>General</c:formatCode>
                <c:ptCount val="18"/>
                <c:pt idx="0">
                  <c:v>2008</c:v>
                </c:pt>
                <c:pt idx="1">
                  <c:v>2009</c:v>
                </c:pt>
                <c:pt idx="2">
                  <c:v>2010</c:v>
                </c:pt>
                <c:pt idx="3">
                  <c:v>2011</c:v>
                </c:pt>
                <c:pt idx="4">
                  <c:v>2012</c:v>
                </c:pt>
                <c:pt idx="5">
                  <c:v>2013</c:v>
                </c:pt>
                <c:pt idx="6">
                  <c:v>2014</c:v>
                </c:pt>
                <c:pt idx="7">
                  <c:v>2015</c:v>
                </c:pt>
                <c:pt idx="8">
                  <c:v>2016</c:v>
                </c:pt>
                <c:pt idx="9">
                  <c:v>2017</c:v>
                </c:pt>
                <c:pt idx="10">
                  <c:v>2018</c:v>
                </c:pt>
                <c:pt idx="11">
                  <c:v>2019</c:v>
                </c:pt>
                <c:pt idx="12">
                  <c:v>2020</c:v>
                </c:pt>
                <c:pt idx="13">
                  <c:v>2021</c:v>
                </c:pt>
                <c:pt idx="14">
                  <c:v>2022</c:v>
                </c:pt>
                <c:pt idx="15">
                  <c:v>2023</c:v>
                </c:pt>
                <c:pt idx="16">
                  <c:v>2024</c:v>
                </c:pt>
                <c:pt idx="17">
                  <c:v>2025</c:v>
                </c:pt>
              </c:numCache>
            </c:numRef>
          </c:cat>
          <c:val>
            <c:numRef>
              <c:f>'Matricula Población Vulnerable'!$C$8:$T$8</c:f>
              <c:numCache>
                <c:formatCode>#,##0</c:formatCode>
                <c:ptCount val="18"/>
                <c:pt idx="0">
                  <c:v>1457</c:v>
                </c:pt>
                <c:pt idx="1">
                  <c:v>1813</c:v>
                </c:pt>
                <c:pt idx="2">
                  <c:v>2224</c:v>
                </c:pt>
                <c:pt idx="3">
                  <c:v>2254</c:v>
                </c:pt>
                <c:pt idx="4">
                  <c:v>2403</c:v>
                </c:pt>
                <c:pt idx="5">
                  <c:v>2655</c:v>
                </c:pt>
                <c:pt idx="6">
                  <c:v>2710</c:v>
                </c:pt>
                <c:pt idx="7">
                  <c:v>2716</c:v>
                </c:pt>
                <c:pt idx="8">
                  <c:v>2886</c:v>
                </c:pt>
                <c:pt idx="9">
                  <c:v>3278</c:v>
                </c:pt>
                <c:pt idx="10">
                  <c:v>3285</c:v>
                </c:pt>
                <c:pt idx="11">
                  <c:v>3384</c:v>
                </c:pt>
                <c:pt idx="12">
                  <c:v>3456</c:v>
                </c:pt>
                <c:pt idx="13">
                  <c:v>3426</c:v>
                </c:pt>
                <c:pt idx="14">
                  <c:v>3197</c:v>
                </c:pt>
                <c:pt idx="15">
                  <c:v>6256</c:v>
                </c:pt>
                <c:pt idx="16">
                  <c:v>5553</c:v>
                </c:pt>
                <c:pt idx="17">
                  <c:v>5118</c:v>
                </c:pt>
              </c:numCache>
            </c:numRef>
          </c:val>
          <c:smooth val="0"/>
          <c:extLst>
            <c:ext xmlns:c16="http://schemas.microsoft.com/office/drawing/2014/chart" uri="{C3380CC4-5D6E-409C-BE32-E72D297353CC}">
              <c16:uniqueId val="{00000000-1692-47BB-A1E0-5014FCD26AAF}"/>
            </c:ext>
          </c:extLst>
        </c:ser>
        <c:dLbls>
          <c:showLegendKey val="0"/>
          <c:showVal val="0"/>
          <c:showCatName val="0"/>
          <c:showSerName val="0"/>
          <c:showPercent val="0"/>
          <c:showBubbleSize val="0"/>
        </c:dLbls>
        <c:marker val="1"/>
        <c:smooth val="0"/>
        <c:axId val="436576120"/>
        <c:axId val="436572200"/>
      </c:lineChart>
      <c:catAx>
        <c:axId val="436576120"/>
        <c:scaling>
          <c:orientation val="minMax"/>
        </c:scaling>
        <c:delete val="0"/>
        <c:axPos val="b"/>
        <c:majorGridlines/>
        <c:numFmt formatCode="General" sourceLinked="1"/>
        <c:majorTickMark val="out"/>
        <c:minorTickMark val="none"/>
        <c:tickLblPos val="nextTo"/>
        <c:txPr>
          <a:bodyPr/>
          <a:lstStyle/>
          <a:p>
            <a:pPr>
              <a:defRPr b="1"/>
            </a:pPr>
            <a:endParaRPr lang="en-US"/>
          </a:p>
        </c:txPr>
        <c:crossAx val="436572200"/>
        <c:crosses val="autoZero"/>
        <c:auto val="1"/>
        <c:lblAlgn val="ctr"/>
        <c:lblOffset val="100"/>
        <c:noMultiLvlLbl val="0"/>
      </c:catAx>
      <c:valAx>
        <c:axId val="436572200"/>
        <c:scaling>
          <c:orientation val="minMax"/>
        </c:scaling>
        <c:delete val="0"/>
        <c:axPos val="l"/>
        <c:numFmt formatCode="#,##0" sourceLinked="1"/>
        <c:majorTickMark val="out"/>
        <c:minorTickMark val="none"/>
        <c:tickLblPos val="nextTo"/>
        <c:crossAx val="436576120"/>
        <c:crosses val="autoZero"/>
        <c:crossBetween val="between"/>
      </c:valAx>
      <c:spPr>
        <a:solidFill>
          <a:schemeClr val="accent6">
            <a:lumMod val="20000"/>
            <a:lumOff val="80000"/>
          </a:schemeClr>
        </a:solidFill>
      </c:spPr>
    </c:plotArea>
    <c:plotVisOnly val="1"/>
    <c:dispBlanksAs val="gap"/>
    <c:showDLblsOverMax val="0"/>
  </c:chart>
  <c:spPr>
    <a:ln w="50800">
      <a:solidFill>
        <a:schemeClr val="accent6">
          <a:lumMod val="75000"/>
        </a:schemeClr>
      </a:solidFill>
    </a:ln>
  </c:spPr>
  <c:printSettings>
    <c:headerFooter/>
    <c:pageMargins b="0.75000000000000977" l="0.70000000000000062" r="0.70000000000000062" t="0.75000000000000977" header="0.30000000000000032" footer="0.30000000000000032"/>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26"/>
    </mc:Choice>
    <mc:Fallback>
      <c:style val="26"/>
    </mc:Fallback>
  </mc:AlternateContent>
  <c:chart>
    <c:title>
      <c:tx>
        <c:rich>
          <a:bodyPr/>
          <a:lstStyle/>
          <a:p>
            <a:pPr>
              <a:defRPr/>
            </a:pPr>
            <a:r>
              <a:rPr lang="es-CO"/>
              <a:t>Tasas</a:t>
            </a:r>
            <a:r>
              <a:rPr lang="es-CO" baseline="0"/>
              <a:t> de Cobertura Bruta</a:t>
            </a:r>
            <a:endParaRPr lang="es-CO"/>
          </a:p>
        </c:rich>
      </c:tx>
      <c:layout/>
      <c:overlay val="0"/>
    </c:title>
    <c:autoTitleDeleted val="0"/>
    <c:plotArea>
      <c:layout/>
      <c:barChart>
        <c:barDir val="col"/>
        <c:grouping val="clustered"/>
        <c:varyColors val="0"/>
        <c:ser>
          <c:idx val="0"/>
          <c:order val="0"/>
          <c:tx>
            <c:strRef>
              <c:f>Coberturas!$B$66</c:f>
              <c:strCache>
                <c:ptCount val="1"/>
                <c:pt idx="0">
                  <c:v>2024</c:v>
                </c:pt>
              </c:strCache>
            </c:strRef>
          </c:tx>
          <c:spPr>
            <a:solidFill>
              <a:srgbClr val="0066FF"/>
            </a:solidFill>
          </c:spPr>
          <c:invertIfNegative val="0"/>
          <c:dLbls>
            <c:spPr>
              <a:noFill/>
              <a:ln>
                <a:noFill/>
              </a:ln>
              <a:effectLst/>
            </c:spPr>
            <c:txPr>
              <a:bodyPr/>
              <a:lstStyle/>
              <a:p>
                <a:pPr>
                  <a:defRPr sz="800" b="1"/>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Coberturas!$C$51:$H$51</c:f>
              <c:strCache>
                <c:ptCount val="6"/>
                <c:pt idx="0">
                  <c:v>Transición</c:v>
                </c:pt>
                <c:pt idx="1">
                  <c:v>Primaria</c:v>
                </c:pt>
                <c:pt idx="2">
                  <c:v>Secundaria</c:v>
                </c:pt>
                <c:pt idx="3">
                  <c:v>Media</c:v>
                </c:pt>
                <c:pt idx="4">
                  <c:v>Básica</c:v>
                </c:pt>
                <c:pt idx="5">
                  <c:v>Total</c:v>
                </c:pt>
              </c:strCache>
            </c:strRef>
          </c:cat>
          <c:val>
            <c:numRef>
              <c:f>Coberturas!$C$66:$H$66</c:f>
              <c:numCache>
                <c:formatCode>0%</c:formatCode>
                <c:ptCount val="6"/>
                <c:pt idx="0">
                  <c:v>1.04551201011378</c:v>
                </c:pt>
                <c:pt idx="1">
                  <c:v>1.1938303774060688</c:v>
                </c:pt>
                <c:pt idx="2">
                  <c:v>1.1383382539013074</c:v>
                </c:pt>
                <c:pt idx="3">
                  <c:v>0.84453781512605042</c:v>
                </c:pt>
                <c:pt idx="4">
                  <c:v>1.1568577923718111</c:v>
                </c:pt>
                <c:pt idx="5">
                  <c:v>1.1047204881812442</c:v>
                </c:pt>
              </c:numCache>
            </c:numRef>
          </c:val>
          <c:extLst>
            <c:ext xmlns:c16="http://schemas.microsoft.com/office/drawing/2014/chart" uri="{C3380CC4-5D6E-409C-BE32-E72D297353CC}">
              <c16:uniqueId val="{00000000-49B5-433D-81DF-1A776CA880F6}"/>
            </c:ext>
          </c:extLst>
        </c:ser>
        <c:ser>
          <c:idx val="1"/>
          <c:order val="1"/>
          <c:tx>
            <c:strRef>
              <c:f>Coberturas!$B$67</c:f>
              <c:strCache>
                <c:ptCount val="1"/>
                <c:pt idx="0">
                  <c:v>2025</c:v>
                </c:pt>
              </c:strCache>
            </c:strRef>
          </c:tx>
          <c:spPr>
            <a:solidFill>
              <a:srgbClr val="FF0000"/>
            </a:solidFill>
          </c:spPr>
          <c:invertIfNegative val="0"/>
          <c:dLbls>
            <c:spPr>
              <a:noFill/>
              <a:ln>
                <a:noFill/>
              </a:ln>
              <a:effectLst/>
            </c:spPr>
            <c:txPr>
              <a:bodyPr/>
              <a:lstStyle/>
              <a:p>
                <a:pPr>
                  <a:defRPr sz="800" b="1"/>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Coberturas!$C$51:$H$51</c:f>
              <c:strCache>
                <c:ptCount val="6"/>
                <c:pt idx="0">
                  <c:v>Transición</c:v>
                </c:pt>
                <c:pt idx="1">
                  <c:v>Primaria</c:v>
                </c:pt>
                <c:pt idx="2">
                  <c:v>Secundaria</c:v>
                </c:pt>
                <c:pt idx="3">
                  <c:v>Media</c:v>
                </c:pt>
                <c:pt idx="4">
                  <c:v>Básica</c:v>
                </c:pt>
                <c:pt idx="5">
                  <c:v>Total</c:v>
                </c:pt>
              </c:strCache>
            </c:strRef>
          </c:cat>
          <c:val>
            <c:numRef>
              <c:f>Coberturas!$C$67:$H$67</c:f>
              <c:numCache>
                <c:formatCode>0%</c:formatCode>
                <c:ptCount val="6"/>
                <c:pt idx="0">
                  <c:v>0.98455598455598459</c:v>
                </c:pt>
                <c:pt idx="1">
                  <c:v>1.2068616707409592</c:v>
                </c:pt>
                <c:pt idx="2">
                  <c:v>1.1240899018676795</c:v>
                </c:pt>
                <c:pt idx="3">
                  <c:v>0.80672268907563027</c:v>
                </c:pt>
                <c:pt idx="4">
                  <c:v>1.1518313548223564</c:v>
                </c:pt>
                <c:pt idx="5">
                  <c:v>1.0940522668917732</c:v>
                </c:pt>
              </c:numCache>
            </c:numRef>
          </c:val>
          <c:extLst>
            <c:ext xmlns:c16="http://schemas.microsoft.com/office/drawing/2014/chart" uri="{C3380CC4-5D6E-409C-BE32-E72D297353CC}">
              <c16:uniqueId val="{00000001-49B5-433D-81DF-1A776CA880F6}"/>
            </c:ext>
          </c:extLst>
        </c:ser>
        <c:dLbls>
          <c:showLegendKey val="0"/>
          <c:showVal val="0"/>
          <c:showCatName val="0"/>
          <c:showSerName val="0"/>
          <c:showPercent val="0"/>
          <c:showBubbleSize val="0"/>
        </c:dLbls>
        <c:gapWidth val="150"/>
        <c:axId val="436571024"/>
        <c:axId val="436573376"/>
      </c:barChart>
      <c:catAx>
        <c:axId val="436571024"/>
        <c:scaling>
          <c:orientation val="minMax"/>
        </c:scaling>
        <c:delete val="0"/>
        <c:axPos val="b"/>
        <c:numFmt formatCode="General" sourceLinked="0"/>
        <c:majorTickMark val="out"/>
        <c:minorTickMark val="none"/>
        <c:tickLblPos val="nextTo"/>
        <c:txPr>
          <a:bodyPr/>
          <a:lstStyle/>
          <a:p>
            <a:pPr>
              <a:defRPr b="1"/>
            </a:pPr>
            <a:endParaRPr lang="en-US"/>
          </a:p>
        </c:txPr>
        <c:crossAx val="436573376"/>
        <c:crosses val="autoZero"/>
        <c:auto val="1"/>
        <c:lblAlgn val="ctr"/>
        <c:lblOffset val="100"/>
        <c:noMultiLvlLbl val="0"/>
      </c:catAx>
      <c:valAx>
        <c:axId val="436573376"/>
        <c:scaling>
          <c:orientation val="minMax"/>
        </c:scaling>
        <c:delete val="0"/>
        <c:axPos val="l"/>
        <c:numFmt formatCode="0%" sourceLinked="1"/>
        <c:majorTickMark val="out"/>
        <c:minorTickMark val="none"/>
        <c:tickLblPos val="nextTo"/>
        <c:crossAx val="436571024"/>
        <c:crosses val="autoZero"/>
        <c:crossBetween val="between"/>
      </c:valAx>
    </c:plotArea>
    <c:legend>
      <c:legendPos val="t"/>
      <c:layout/>
      <c:overlay val="0"/>
      <c:txPr>
        <a:bodyPr/>
        <a:lstStyle/>
        <a:p>
          <a:pPr>
            <a:defRPr sz="1400"/>
          </a:pPr>
          <a:endParaRPr lang="en-US"/>
        </a:p>
      </c:txPr>
    </c:legend>
    <c:plotVisOnly val="1"/>
    <c:dispBlanksAs val="gap"/>
    <c:showDLblsOverMax val="0"/>
  </c:chart>
  <c:spPr>
    <a:ln w="50800"/>
  </c:spPr>
  <c:printSettings>
    <c:headerFooter/>
    <c:pageMargins b="0.75000000000000799" l="0.70000000000000062" r="0.70000000000000062" t="0.75000000000000799" header="0.30000000000000032" footer="0.30000000000000032"/>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26"/>
    </mc:Choice>
    <mc:Fallback>
      <c:style val="26"/>
    </mc:Fallback>
  </mc:AlternateContent>
  <c:chart>
    <c:title>
      <c:tx>
        <c:rich>
          <a:bodyPr/>
          <a:lstStyle/>
          <a:p>
            <a:pPr>
              <a:defRPr/>
            </a:pPr>
            <a:r>
              <a:rPr lang="es-CO"/>
              <a:t>Tasa</a:t>
            </a:r>
            <a:r>
              <a:rPr lang="es-CO" baseline="0"/>
              <a:t> de Cobertura Neta</a:t>
            </a:r>
            <a:endParaRPr lang="es-CO"/>
          </a:p>
        </c:rich>
      </c:tx>
      <c:layout/>
      <c:overlay val="0"/>
    </c:title>
    <c:autoTitleDeleted val="0"/>
    <c:plotArea>
      <c:layout/>
      <c:barChart>
        <c:barDir val="col"/>
        <c:grouping val="clustered"/>
        <c:varyColors val="0"/>
        <c:ser>
          <c:idx val="0"/>
          <c:order val="0"/>
          <c:tx>
            <c:strRef>
              <c:f>Coberturas!$B$66</c:f>
              <c:strCache>
                <c:ptCount val="1"/>
                <c:pt idx="0">
                  <c:v>2024</c:v>
                </c:pt>
              </c:strCache>
            </c:strRef>
          </c:tx>
          <c:spPr>
            <a:solidFill>
              <a:srgbClr val="0066FF"/>
            </a:solidFill>
          </c:spPr>
          <c:invertIfNegative val="0"/>
          <c:dLbls>
            <c:spPr>
              <a:noFill/>
              <a:ln>
                <a:noFill/>
              </a:ln>
              <a:effectLst/>
            </c:spPr>
            <c:txPr>
              <a:bodyPr/>
              <a:lstStyle/>
              <a:p>
                <a:pPr>
                  <a:defRPr sz="900" b="1"/>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Coberturas!$J$51:$O$51</c:f>
              <c:strCache>
                <c:ptCount val="6"/>
                <c:pt idx="0">
                  <c:v>Transición</c:v>
                </c:pt>
                <c:pt idx="1">
                  <c:v>Primaria</c:v>
                </c:pt>
                <c:pt idx="2">
                  <c:v>Secundaria</c:v>
                </c:pt>
                <c:pt idx="3">
                  <c:v>Media</c:v>
                </c:pt>
                <c:pt idx="4">
                  <c:v>Básica</c:v>
                </c:pt>
                <c:pt idx="5">
                  <c:v>Total</c:v>
                </c:pt>
              </c:strCache>
            </c:strRef>
          </c:cat>
          <c:val>
            <c:numRef>
              <c:f>Coberturas!$J$66:$O$66</c:f>
              <c:numCache>
                <c:formatCode>0%</c:formatCode>
                <c:ptCount val="6"/>
                <c:pt idx="0">
                  <c:v>0.7564264643910662</c:v>
                </c:pt>
                <c:pt idx="1">
                  <c:v>1.0317727158107086</c:v>
                </c:pt>
                <c:pt idx="2">
                  <c:v>0.83540700126528888</c:v>
                </c:pt>
                <c:pt idx="3">
                  <c:v>0.43529411764705883</c:v>
                </c:pt>
                <c:pt idx="4">
                  <c:v>1.0211332828155257</c:v>
                </c:pt>
                <c:pt idx="5">
                  <c:v>0.99544083608052181</c:v>
                </c:pt>
              </c:numCache>
            </c:numRef>
          </c:val>
          <c:extLst>
            <c:ext xmlns:c16="http://schemas.microsoft.com/office/drawing/2014/chart" uri="{C3380CC4-5D6E-409C-BE32-E72D297353CC}">
              <c16:uniqueId val="{00000000-3EC6-49D4-9B28-F38A03A121DB}"/>
            </c:ext>
          </c:extLst>
        </c:ser>
        <c:ser>
          <c:idx val="1"/>
          <c:order val="1"/>
          <c:tx>
            <c:strRef>
              <c:f>Coberturas!$B$67</c:f>
              <c:strCache>
                <c:ptCount val="1"/>
                <c:pt idx="0">
                  <c:v>2025</c:v>
                </c:pt>
              </c:strCache>
            </c:strRef>
          </c:tx>
          <c:spPr>
            <a:solidFill>
              <a:srgbClr val="FF0000"/>
            </a:solidFill>
          </c:spPr>
          <c:invertIfNegative val="0"/>
          <c:dLbls>
            <c:spPr>
              <a:noFill/>
              <a:ln>
                <a:noFill/>
              </a:ln>
              <a:effectLst/>
            </c:spPr>
            <c:txPr>
              <a:bodyPr/>
              <a:lstStyle/>
              <a:p>
                <a:pPr>
                  <a:defRPr sz="900" b="1"/>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Coberturas!$J$51:$O$51</c:f>
              <c:strCache>
                <c:ptCount val="6"/>
                <c:pt idx="0">
                  <c:v>Transición</c:v>
                </c:pt>
                <c:pt idx="1">
                  <c:v>Primaria</c:v>
                </c:pt>
                <c:pt idx="2">
                  <c:v>Secundaria</c:v>
                </c:pt>
                <c:pt idx="3">
                  <c:v>Media</c:v>
                </c:pt>
                <c:pt idx="4">
                  <c:v>Básica</c:v>
                </c:pt>
                <c:pt idx="5">
                  <c:v>Total</c:v>
                </c:pt>
              </c:strCache>
            </c:strRef>
          </c:cat>
          <c:val>
            <c:numRef>
              <c:f>Coberturas!$J$67:$O$67</c:f>
              <c:numCache>
                <c:formatCode>0%</c:formatCode>
                <c:ptCount val="6"/>
                <c:pt idx="0">
                  <c:v>0.73058773058773063</c:v>
                </c:pt>
                <c:pt idx="1">
                  <c:v>1.0393660962657001</c:v>
                </c:pt>
                <c:pt idx="2">
                  <c:v>0.85153529597974043</c:v>
                </c:pt>
                <c:pt idx="3">
                  <c:v>0.44096638655462184</c:v>
                </c:pt>
                <c:pt idx="4">
                  <c:v>1.0315153563432047</c:v>
                </c:pt>
                <c:pt idx="5">
                  <c:v>0.99708065140163904</c:v>
                </c:pt>
              </c:numCache>
            </c:numRef>
          </c:val>
          <c:extLst>
            <c:ext xmlns:c16="http://schemas.microsoft.com/office/drawing/2014/chart" uri="{C3380CC4-5D6E-409C-BE32-E72D297353CC}">
              <c16:uniqueId val="{00000001-3EC6-49D4-9B28-F38A03A121DB}"/>
            </c:ext>
          </c:extLst>
        </c:ser>
        <c:dLbls>
          <c:showLegendKey val="0"/>
          <c:showVal val="0"/>
          <c:showCatName val="0"/>
          <c:showSerName val="0"/>
          <c:showPercent val="0"/>
          <c:showBubbleSize val="0"/>
        </c:dLbls>
        <c:gapWidth val="150"/>
        <c:axId val="436574552"/>
        <c:axId val="436574944"/>
      </c:barChart>
      <c:catAx>
        <c:axId val="436574552"/>
        <c:scaling>
          <c:orientation val="minMax"/>
        </c:scaling>
        <c:delete val="0"/>
        <c:axPos val="b"/>
        <c:numFmt formatCode="General" sourceLinked="0"/>
        <c:majorTickMark val="out"/>
        <c:minorTickMark val="none"/>
        <c:tickLblPos val="nextTo"/>
        <c:txPr>
          <a:bodyPr/>
          <a:lstStyle/>
          <a:p>
            <a:pPr>
              <a:defRPr b="1"/>
            </a:pPr>
            <a:endParaRPr lang="en-US"/>
          </a:p>
        </c:txPr>
        <c:crossAx val="436574944"/>
        <c:crosses val="autoZero"/>
        <c:auto val="1"/>
        <c:lblAlgn val="ctr"/>
        <c:lblOffset val="100"/>
        <c:noMultiLvlLbl val="0"/>
      </c:catAx>
      <c:valAx>
        <c:axId val="436574944"/>
        <c:scaling>
          <c:orientation val="minMax"/>
        </c:scaling>
        <c:delete val="0"/>
        <c:axPos val="l"/>
        <c:numFmt formatCode="0%" sourceLinked="1"/>
        <c:majorTickMark val="out"/>
        <c:minorTickMark val="none"/>
        <c:tickLblPos val="nextTo"/>
        <c:crossAx val="436574552"/>
        <c:crosses val="autoZero"/>
        <c:crossBetween val="between"/>
      </c:valAx>
    </c:plotArea>
    <c:legend>
      <c:legendPos val="t"/>
      <c:layout/>
      <c:overlay val="0"/>
      <c:txPr>
        <a:bodyPr/>
        <a:lstStyle/>
        <a:p>
          <a:pPr>
            <a:defRPr sz="1400"/>
          </a:pPr>
          <a:endParaRPr lang="en-US"/>
        </a:p>
      </c:txPr>
    </c:legend>
    <c:plotVisOnly val="1"/>
    <c:dispBlanksAs val="gap"/>
    <c:showDLblsOverMax val="0"/>
  </c:chart>
  <c:spPr>
    <a:ln w="50800"/>
  </c:spPr>
  <c:printSettings>
    <c:headerFooter/>
    <c:pageMargins b="0.75000000000000799" l="0.70000000000000062" r="0.70000000000000062" t="0.75000000000000799" header="0.30000000000000032" footer="0.30000000000000032"/>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26"/>
    </mc:Choice>
    <mc:Fallback>
      <c:style val="26"/>
    </mc:Fallback>
  </mc:AlternateContent>
  <c:chart>
    <c:title>
      <c:tx>
        <c:rich>
          <a:bodyPr/>
          <a:lstStyle/>
          <a:p>
            <a:pPr>
              <a:defRPr/>
            </a:pPr>
            <a:r>
              <a:rPr lang="en-US"/>
              <a:t>Población</a:t>
            </a:r>
            <a:r>
              <a:rPr lang="en-US" baseline="0"/>
              <a:t> en Edad Escolar Municipio de Pitalito</a:t>
            </a:r>
            <a:endParaRPr lang="en-US"/>
          </a:p>
        </c:rich>
      </c:tx>
      <c:overlay val="0"/>
    </c:title>
    <c:autoTitleDeleted val="0"/>
    <c:plotArea>
      <c:layout/>
      <c:barChart>
        <c:barDir val="col"/>
        <c:grouping val="clustered"/>
        <c:varyColors val="0"/>
        <c:ser>
          <c:idx val="0"/>
          <c:order val="0"/>
          <c:tx>
            <c:strRef>
              <c:f>Coberturas!$C$26</c:f>
              <c:strCache>
                <c:ptCount val="1"/>
                <c:pt idx="0">
                  <c:v>5 años</c:v>
                </c:pt>
              </c:strCache>
            </c:strRef>
          </c:tx>
          <c:spPr>
            <a:solidFill>
              <a:srgbClr val="0066FF"/>
            </a:solidFill>
          </c:spPr>
          <c:invertIfNegative val="0"/>
          <c:dLbls>
            <c:spPr>
              <a:noFill/>
              <a:ln>
                <a:noFill/>
              </a:ln>
              <a:effectLst/>
            </c:spPr>
            <c:txPr>
              <a:bodyPr rot="-5400000" vert="horz"/>
              <a:lstStyle/>
              <a:p>
                <a:pPr>
                  <a:defRPr b="1"/>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Coberturas!$B$43:$B$47</c:f>
              <c:numCache>
                <c:formatCode>General</c:formatCode>
                <c:ptCount val="5"/>
                <c:pt idx="0">
                  <c:v>2021</c:v>
                </c:pt>
                <c:pt idx="1">
                  <c:v>2022</c:v>
                </c:pt>
                <c:pt idx="2">
                  <c:v>2023</c:v>
                </c:pt>
                <c:pt idx="3">
                  <c:v>2024</c:v>
                </c:pt>
                <c:pt idx="4">
                  <c:v>2025</c:v>
                </c:pt>
              </c:numCache>
            </c:numRef>
          </c:cat>
          <c:val>
            <c:numRef>
              <c:f>Coberturas!$C$43:$C$47</c:f>
              <c:numCache>
                <c:formatCode>#,##0</c:formatCode>
                <c:ptCount val="5"/>
                <c:pt idx="0">
                  <c:v>2385</c:v>
                </c:pt>
                <c:pt idx="1">
                  <c:v>2387</c:v>
                </c:pt>
                <c:pt idx="2">
                  <c:v>2387</c:v>
                </c:pt>
                <c:pt idx="3">
                  <c:v>2373</c:v>
                </c:pt>
                <c:pt idx="4">
                  <c:v>2331</c:v>
                </c:pt>
              </c:numCache>
            </c:numRef>
          </c:val>
          <c:extLst>
            <c:ext xmlns:c16="http://schemas.microsoft.com/office/drawing/2014/chart" uri="{C3380CC4-5D6E-409C-BE32-E72D297353CC}">
              <c16:uniqueId val="{00000000-D342-4802-B48A-A91B36309A6B}"/>
            </c:ext>
          </c:extLst>
        </c:ser>
        <c:ser>
          <c:idx val="1"/>
          <c:order val="1"/>
          <c:tx>
            <c:strRef>
              <c:f>Coberturas!$D$26</c:f>
              <c:strCache>
                <c:ptCount val="1"/>
                <c:pt idx="0">
                  <c:v>6 a 10</c:v>
                </c:pt>
              </c:strCache>
            </c:strRef>
          </c:tx>
          <c:spPr>
            <a:solidFill>
              <a:srgbClr val="FF0000"/>
            </a:solidFill>
          </c:spPr>
          <c:invertIfNegative val="0"/>
          <c:dLbls>
            <c:spPr>
              <a:noFill/>
              <a:ln>
                <a:noFill/>
              </a:ln>
              <a:effectLst/>
            </c:spPr>
            <c:txPr>
              <a:bodyPr rot="-5400000" vert="horz"/>
              <a:lstStyle/>
              <a:p>
                <a:pPr>
                  <a:defRPr b="1"/>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Coberturas!$B$43:$B$47</c:f>
              <c:numCache>
                <c:formatCode>General</c:formatCode>
                <c:ptCount val="5"/>
                <c:pt idx="0">
                  <c:v>2021</c:v>
                </c:pt>
                <c:pt idx="1">
                  <c:v>2022</c:v>
                </c:pt>
                <c:pt idx="2">
                  <c:v>2023</c:v>
                </c:pt>
                <c:pt idx="3">
                  <c:v>2024</c:v>
                </c:pt>
                <c:pt idx="4">
                  <c:v>2025</c:v>
                </c:pt>
              </c:numCache>
            </c:numRef>
          </c:cat>
          <c:val>
            <c:numRef>
              <c:f>Coberturas!$D$43:$D$47</c:f>
              <c:numCache>
                <c:formatCode>#,##0</c:formatCode>
                <c:ptCount val="5"/>
                <c:pt idx="0">
                  <c:v>11865</c:v>
                </c:pt>
                <c:pt idx="1">
                  <c:v>11895</c:v>
                </c:pt>
                <c:pt idx="2">
                  <c:v>11922</c:v>
                </c:pt>
                <c:pt idx="3">
                  <c:v>11897</c:v>
                </c:pt>
                <c:pt idx="4">
                  <c:v>11863</c:v>
                </c:pt>
              </c:numCache>
            </c:numRef>
          </c:val>
          <c:extLst>
            <c:ext xmlns:c16="http://schemas.microsoft.com/office/drawing/2014/chart" uri="{C3380CC4-5D6E-409C-BE32-E72D297353CC}">
              <c16:uniqueId val="{00000001-D342-4802-B48A-A91B36309A6B}"/>
            </c:ext>
          </c:extLst>
        </c:ser>
        <c:ser>
          <c:idx val="2"/>
          <c:order val="2"/>
          <c:tx>
            <c:strRef>
              <c:f>Coberturas!$E$26</c:f>
              <c:strCache>
                <c:ptCount val="1"/>
                <c:pt idx="0">
                  <c:v>11 a 14</c:v>
                </c:pt>
              </c:strCache>
            </c:strRef>
          </c:tx>
          <c:spPr>
            <a:solidFill>
              <a:srgbClr val="00CC00"/>
            </a:solidFill>
          </c:spPr>
          <c:invertIfNegative val="0"/>
          <c:dLbls>
            <c:spPr>
              <a:noFill/>
              <a:ln>
                <a:noFill/>
              </a:ln>
              <a:effectLst/>
            </c:spPr>
            <c:txPr>
              <a:bodyPr rot="-5400000" vert="horz"/>
              <a:lstStyle/>
              <a:p>
                <a:pPr>
                  <a:defRPr b="1"/>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Coberturas!$B$43:$B$47</c:f>
              <c:numCache>
                <c:formatCode>General</c:formatCode>
                <c:ptCount val="5"/>
                <c:pt idx="0">
                  <c:v>2021</c:v>
                </c:pt>
                <c:pt idx="1">
                  <c:v>2022</c:v>
                </c:pt>
                <c:pt idx="2">
                  <c:v>2023</c:v>
                </c:pt>
                <c:pt idx="3">
                  <c:v>2024</c:v>
                </c:pt>
                <c:pt idx="4">
                  <c:v>2025</c:v>
                </c:pt>
              </c:numCache>
            </c:numRef>
          </c:cat>
          <c:val>
            <c:numRef>
              <c:f>Coberturas!$E$43:$E$47</c:f>
              <c:numCache>
                <c:formatCode>#,##0</c:formatCode>
                <c:ptCount val="5"/>
                <c:pt idx="0">
                  <c:v>9485</c:v>
                </c:pt>
                <c:pt idx="1">
                  <c:v>9481</c:v>
                </c:pt>
                <c:pt idx="2">
                  <c:v>9485</c:v>
                </c:pt>
                <c:pt idx="3">
                  <c:v>9484</c:v>
                </c:pt>
                <c:pt idx="4">
                  <c:v>9477</c:v>
                </c:pt>
              </c:numCache>
            </c:numRef>
          </c:val>
          <c:extLst>
            <c:ext xmlns:c16="http://schemas.microsoft.com/office/drawing/2014/chart" uri="{C3380CC4-5D6E-409C-BE32-E72D297353CC}">
              <c16:uniqueId val="{00000002-D342-4802-B48A-A91B36309A6B}"/>
            </c:ext>
          </c:extLst>
        </c:ser>
        <c:ser>
          <c:idx val="3"/>
          <c:order val="3"/>
          <c:tx>
            <c:strRef>
              <c:f>Coberturas!$F$26</c:f>
              <c:strCache>
                <c:ptCount val="1"/>
                <c:pt idx="0">
                  <c:v>15 a 16</c:v>
                </c:pt>
              </c:strCache>
            </c:strRef>
          </c:tx>
          <c:spPr>
            <a:solidFill>
              <a:srgbClr val="7030A0"/>
            </a:solidFill>
          </c:spPr>
          <c:invertIfNegative val="0"/>
          <c:dLbls>
            <c:spPr>
              <a:noFill/>
              <a:ln>
                <a:noFill/>
              </a:ln>
              <a:effectLst/>
            </c:spPr>
            <c:txPr>
              <a:bodyPr rot="-5400000" vert="horz"/>
              <a:lstStyle/>
              <a:p>
                <a:pPr>
                  <a:defRPr b="1"/>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Coberturas!$B$43:$B$47</c:f>
              <c:numCache>
                <c:formatCode>General</c:formatCode>
                <c:ptCount val="5"/>
                <c:pt idx="0">
                  <c:v>2021</c:v>
                </c:pt>
                <c:pt idx="1">
                  <c:v>2022</c:v>
                </c:pt>
                <c:pt idx="2">
                  <c:v>2023</c:v>
                </c:pt>
                <c:pt idx="3">
                  <c:v>2024</c:v>
                </c:pt>
                <c:pt idx="4">
                  <c:v>2025</c:v>
                </c:pt>
              </c:numCache>
            </c:numRef>
          </c:cat>
          <c:val>
            <c:numRef>
              <c:f>Coberturas!$F$43:$F$47</c:f>
              <c:numCache>
                <c:formatCode>#,##0</c:formatCode>
                <c:ptCount val="5"/>
                <c:pt idx="0">
                  <c:v>4780</c:v>
                </c:pt>
                <c:pt idx="1">
                  <c:v>4768</c:v>
                </c:pt>
                <c:pt idx="2">
                  <c:v>4756</c:v>
                </c:pt>
                <c:pt idx="3">
                  <c:v>4760</c:v>
                </c:pt>
                <c:pt idx="4">
                  <c:v>4760</c:v>
                </c:pt>
              </c:numCache>
            </c:numRef>
          </c:val>
          <c:extLst>
            <c:ext xmlns:c16="http://schemas.microsoft.com/office/drawing/2014/chart" uri="{C3380CC4-5D6E-409C-BE32-E72D297353CC}">
              <c16:uniqueId val="{00000003-D342-4802-B48A-A91B36309A6B}"/>
            </c:ext>
          </c:extLst>
        </c:ser>
        <c:ser>
          <c:idx val="4"/>
          <c:order val="4"/>
          <c:tx>
            <c:strRef>
              <c:f>Coberturas!$G$26</c:f>
              <c:strCache>
                <c:ptCount val="1"/>
                <c:pt idx="0">
                  <c:v>5 a 14</c:v>
                </c:pt>
              </c:strCache>
            </c:strRef>
          </c:tx>
          <c:spPr>
            <a:solidFill>
              <a:srgbClr val="00B0F0"/>
            </a:solidFill>
          </c:spPr>
          <c:invertIfNegative val="0"/>
          <c:dLbls>
            <c:spPr>
              <a:noFill/>
              <a:ln>
                <a:noFill/>
              </a:ln>
              <a:effectLst/>
            </c:spPr>
            <c:txPr>
              <a:bodyPr/>
              <a:lstStyle/>
              <a:p>
                <a:pPr>
                  <a:defRPr b="1"/>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Coberturas!$B$43:$B$47</c:f>
              <c:numCache>
                <c:formatCode>General</c:formatCode>
                <c:ptCount val="5"/>
                <c:pt idx="0">
                  <c:v>2021</c:v>
                </c:pt>
                <c:pt idx="1">
                  <c:v>2022</c:v>
                </c:pt>
                <c:pt idx="2">
                  <c:v>2023</c:v>
                </c:pt>
                <c:pt idx="3">
                  <c:v>2024</c:v>
                </c:pt>
                <c:pt idx="4">
                  <c:v>2025</c:v>
                </c:pt>
              </c:numCache>
            </c:numRef>
          </c:cat>
          <c:val>
            <c:numRef>
              <c:f>Coberturas!$G$43:$G$47</c:f>
              <c:numCache>
                <c:formatCode>#,##0</c:formatCode>
                <c:ptCount val="5"/>
                <c:pt idx="0">
                  <c:v>23735</c:v>
                </c:pt>
                <c:pt idx="1">
                  <c:v>23763</c:v>
                </c:pt>
                <c:pt idx="2">
                  <c:v>23794</c:v>
                </c:pt>
                <c:pt idx="3">
                  <c:v>23754</c:v>
                </c:pt>
                <c:pt idx="4">
                  <c:v>23671</c:v>
                </c:pt>
              </c:numCache>
            </c:numRef>
          </c:val>
          <c:extLst>
            <c:ext xmlns:c16="http://schemas.microsoft.com/office/drawing/2014/chart" uri="{C3380CC4-5D6E-409C-BE32-E72D297353CC}">
              <c16:uniqueId val="{00000004-D342-4802-B48A-A91B36309A6B}"/>
            </c:ext>
          </c:extLst>
        </c:ser>
        <c:ser>
          <c:idx val="5"/>
          <c:order val="5"/>
          <c:tx>
            <c:strRef>
              <c:f>Coberturas!$H$26</c:f>
              <c:strCache>
                <c:ptCount val="1"/>
                <c:pt idx="0">
                  <c:v>5 a 16</c:v>
                </c:pt>
              </c:strCache>
            </c:strRef>
          </c:tx>
          <c:spPr>
            <a:solidFill>
              <a:srgbClr val="FFC000"/>
            </a:solidFill>
          </c:spPr>
          <c:invertIfNegative val="0"/>
          <c:dLbls>
            <c:spPr>
              <a:noFill/>
              <a:ln>
                <a:noFill/>
              </a:ln>
              <a:effectLst/>
            </c:spPr>
            <c:txPr>
              <a:bodyPr/>
              <a:lstStyle/>
              <a:p>
                <a:pPr>
                  <a:defRPr b="1"/>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Coberturas!$B$43:$B$47</c:f>
              <c:numCache>
                <c:formatCode>General</c:formatCode>
                <c:ptCount val="5"/>
                <c:pt idx="0">
                  <c:v>2021</c:v>
                </c:pt>
                <c:pt idx="1">
                  <c:v>2022</c:v>
                </c:pt>
                <c:pt idx="2">
                  <c:v>2023</c:v>
                </c:pt>
                <c:pt idx="3">
                  <c:v>2024</c:v>
                </c:pt>
                <c:pt idx="4">
                  <c:v>2025</c:v>
                </c:pt>
              </c:numCache>
            </c:numRef>
          </c:cat>
          <c:val>
            <c:numRef>
              <c:f>Coberturas!$H$43:$H$47</c:f>
              <c:numCache>
                <c:formatCode>#,##0</c:formatCode>
                <c:ptCount val="5"/>
                <c:pt idx="0">
                  <c:v>28515</c:v>
                </c:pt>
                <c:pt idx="1">
                  <c:v>28531</c:v>
                </c:pt>
                <c:pt idx="2">
                  <c:v>28550</c:v>
                </c:pt>
                <c:pt idx="3">
                  <c:v>28514</c:v>
                </c:pt>
                <c:pt idx="4">
                  <c:v>28431</c:v>
                </c:pt>
              </c:numCache>
            </c:numRef>
          </c:val>
          <c:extLst>
            <c:ext xmlns:c16="http://schemas.microsoft.com/office/drawing/2014/chart" uri="{C3380CC4-5D6E-409C-BE32-E72D297353CC}">
              <c16:uniqueId val="{00000005-D342-4802-B48A-A91B36309A6B}"/>
            </c:ext>
          </c:extLst>
        </c:ser>
        <c:dLbls>
          <c:showLegendKey val="0"/>
          <c:showVal val="0"/>
          <c:showCatName val="0"/>
          <c:showSerName val="0"/>
          <c:showPercent val="0"/>
          <c:showBubbleSize val="0"/>
        </c:dLbls>
        <c:gapWidth val="150"/>
        <c:axId val="436576512"/>
        <c:axId val="445389696"/>
      </c:barChart>
      <c:catAx>
        <c:axId val="436576512"/>
        <c:scaling>
          <c:orientation val="minMax"/>
        </c:scaling>
        <c:delete val="0"/>
        <c:axPos val="b"/>
        <c:numFmt formatCode="General" sourceLinked="1"/>
        <c:majorTickMark val="out"/>
        <c:minorTickMark val="none"/>
        <c:tickLblPos val="nextTo"/>
        <c:txPr>
          <a:bodyPr/>
          <a:lstStyle/>
          <a:p>
            <a:pPr>
              <a:defRPr sz="1100" b="1"/>
            </a:pPr>
            <a:endParaRPr lang="en-US"/>
          </a:p>
        </c:txPr>
        <c:crossAx val="445389696"/>
        <c:crosses val="autoZero"/>
        <c:auto val="1"/>
        <c:lblAlgn val="ctr"/>
        <c:lblOffset val="100"/>
        <c:noMultiLvlLbl val="0"/>
      </c:catAx>
      <c:valAx>
        <c:axId val="445389696"/>
        <c:scaling>
          <c:orientation val="minMax"/>
        </c:scaling>
        <c:delete val="0"/>
        <c:axPos val="l"/>
        <c:majorGridlines/>
        <c:numFmt formatCode="#,##0" sourceLinked="1"/>
        <c:majorTickMark val="out"/>
        <c:minorTickMark val="none"/>
        <c:tickLblPos val="nextTo"/>
        <c:crossAx val="436576512"/>
        <c:crosses val="autoZero"/>
        <c:crossBetween val="between"/>
      </c:valAx>
    </c:plotArea>
    <c:legend>
      <c:legendPos val="t"/>
      <c:overlay val="0"/>
      <c:txPr>
        <a:bodyPr/>
        <a:lstStyle/>
        <a:p>
          <a:pPr>
            <a:defRPr sz="1400"/>
          </a:pPr>
          <a:endParaRPr lang="en-US"/>
        </a:p>
      </c:txPr>
    </c:legend>
    <c:plotVisOnly val="1"/>
    <c:dispBlanksAs val="gap"/>
    <c:showDLblsOverMax val="0"/>
  </c:chart>
  <c:spPr>
    <a:ln w="50800"/>
  </c:spPr>
  <c:printSettings>
    <c:headerFooter/>
    <c:pageMargins b="0.75000000000000799" l="0.70000000000000062" r="0.70000000000000062" t="0.75000000000000799" header="0.30000000000000032" footer="0.30000000000000032"/>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a:t>5 a 16 años Pitalito</a:t>
            </a:r>
          </a:p>
        </c:rich>
      </c:tx>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Coberturas!$H$26</c:f>
              <c:strCache>
                <c:ptCount val="1"/>
                <c:pt idx="0">
                  <c:v>5 a 16</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numRef>
              <c:f>Coberturas!$B$27:$B$47</c:f>
              <c:numCache>
                <c:formatCode>General</c:formatCode>
                <c:ptCount val="21"/>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numCache>
            </c:numRef>
          </c:cat>
          <c:val>
            <c:numRef>
              <c:f>Coberturas!$H$27:$H$47</c:f>
              <c:numCache>
                <c:formatCode>#,##0</c:formatCode>
                <c:ptCount val="21"/>
                <c:pt idx="0">
                  <c:v>29416</c:v>
                </c:pt>
                <c:pt idx="1">
                  <c:v>29964</c:v>
                </c:pt>
                <c:pt idx="2">
                  <c:v>30357</c:v>
                </c:pt>
                <c:pt idx="3">
                  <c:v>30608</c:v>
                </c:pt>
                <c:pt idx="4">
                  <c:v>30723</c:v>
                </c:pt>
                <c:pt idx="5">
                  <c:v>30736</c:v>
                </c:pt>
                <c:pt idx="6">
                  <c:v>30705</c:v>
                </c:pt>
                <c:pt idx="7">
                  <c:v>30644</c:v>
                </c:pt>
                <c:pt idx="8">
                  <c:v>30596</c:v>
                </c:pt>
                <c:pt idx="9">
                  <c:v>30573</c:v>
                </c:pt>
                <c:pt idx="10">
                  <c:v>30593</c:v>
                </c:pt>
                <c:pt idx="11">
                  <c:v>30676</c:v>
                </c:pt>
                <c:pt idx="12">
                  <c:v>30808</c:v>
                </c:pt>
                <c:pt idx="13">
                  <c:v>30998</c:v>
                </c:pt>
                <c:pt idx="14">
                  <c:v>31219</c:v>
                </c:pt>
                <c:pt idx="15">
                  <c:v>31473</c:v>
                </c:pt>
                <c:pt idx="16">
                  <c:v>28515</c:v>
                </c:pt>
                <c:pt idx="17">
                  <c:v>28531</c:v>
                </c:pt>
                <c:pt idx="18">
                  <c:v>28550</c:v>
                </c:pt>
                <c:pt idx="19">
                  <c:v>28514</c:v>
                </c:pt>
                <c:pt idx="20">
                  <c:v>28431</c:v>
                </c:pt>
              </c:numCache>
            </c:numRef>
          </c:val>
          <c:smooth val="0"/>
          <c:extLst>
            <c:ext xmlns:c16="http://schemas.microsoft.com/office/drawing/2014/chart" uri="{C3380CC4-5D6E-409C-BE32-E72D297353CC}">
              <c16:uniqueId val="{00000000-618C-4D3D-8BE7-7822C849ECBA}"/>
            </c:ext>
          </c:extLst>
        </c:ser>
        <c:dLbls>
          <c:showLegendKey val="0"/>
          <c:showVal val="0"/>
          <c:showCatName val="0"/>
          <c:showSerName val="0"/>
          <c:showPercent val="0"/>
          <c:showBubbleSize val="0"/>
        </c:dLbls>
        <c:marker val="1"/>
        <c:smooth val="0"/>
        <c:axId val="1310318975"/>
        <c:axId val="1310321887"/>
      </c:lineChart>
      <c:catAx>
        <c:axId val="131031897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1310321887"/>
        <c:crosses val="autoZero"/>
        <c:auto val="1"/>
        <c:lblAlgn val="ctr"/>
        <c:lblOffset val="100"/>
        <c:noMultiLvlLbl val="0"/>
      </c:catAx>
      <c:valAx>
        <c:axId val="1310321887"/>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10318975"/>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a:t>5 años Pitalito</a:t>
            </a:r>
          </a:p>
        </c:rich>
      </c:tx>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Coberturas!$C$26</c:f>
              <c:strCache>
                <c:ptCount val="1"/>
                <c:pt idx="0">
                  <c:v>5 años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numRef>
              <c:f>Coberturas!$B$27:$B$47</c:f>
              <c:numCache>
                <c:formatCode>General</c:formatCode>
                <c:ptCount val="21"/>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numCache>
            </c:numRef>
          </c:cat>
          <c:val>
            <c:numRef>
              <c:f>Coberturas!$C$27:$C$47</c:f>
              <c:numCache>
                <c:formatCode>#,##0</c:formatCode>
                <c:ptCount val="21"/>
                <c:pt idx="0">
                  <c:v>2546</c:v>
                </c:pt>
                <c:pt idx="1">
                  <c:v>2548</c:v>
                </c:pt>
                <c:pt idx="2">
                  <c:v>2537</c:v>
                </c:pt>
                <c:pt idx="3">
                  <c:v>2517</c:v>
                </c:pt>
                <c:pt idx="4">
                  <c:v>2492</c:v>
                </c:pt>
                <c:pt idx="5">
                  <c:v>2472</c:v>
                </c:pt>
                <c:pt idx="6">
                  <c:v>2463</c:v>
                </c:pt>
                <c:pt idx="7">
                  <c:v>2470</c:v>
                </c:pt>
                <c:pt idx="8">
                  <c:v>2486</c:v>
                </c:pt>
                <c:pt idx="9">
                  <c:v>2508</c:v>
                </c:pt>
                <c:pt idx="10">
                  <c:v>2536</c:v>
                </c:pt>
                <c:pt idx="11">
                  <c:v>2563</c:v>
                </c:pt>
                <c:pt idx="12">
                  <c:v>2591</c:v>
                </c:pt>
                <c:pt idx="13">
                  <c:v>2619</c:v>
                </c:pt>
                <c:pt idx="14">
                  <c:v>2646</c:v>
                </c:pt>
                <c:pt idx="15">
                  <c:v>2670</c:v>
                </c:pt>
                <c:pt idx="16">
                  <c:v>2385</c:v>
                </c:pt>
                <c:pt idx="17">
                  <c:v>2387</c:v>
                </c:pt>
                <c:pt idx="18">
                  <c:v>2387</c:v>
                </c:pt>
                <c:pt idx="19">
                  <c:v>2373</c:v>
                </c:pt>
                <c:pt idx="20">
                  <c:v>2331</c:v>
                </c:pt>
              </c:numCache>
            </c:numRef>
          </c:val>
          <c:smooth val="0"/>
          <c:extLst>
            <c:ext xmlns:c16="http://schemas.microsoft.com/office/drawing/2014/chart" uri="{C3380CC4-5D6E-409C-BE32-E72D297353CC}">
              <c16:uniqueId val="{00000000-C7B9-4A12-861E-A5BFB214A987}"/>
            </c:ext>
          </c:extLst>
        </c:ser>
        <c:dLbls>
          <c:showLegendKey val="0"/>
          <c:showVal val="0"/>
          <c:showCatName val="0"/>
          <c:showSerName val="0"/>
          <c:showPercent val="0"/>
          <c:showBubbleSize val="0"/>
        </c:dLbls>
        <c:marker val="1"/>
        <c:smooth val="0"/>
        <c:axId val="1310328127"/>
        <c:axId val="1310325215"/>
      </c:lineChart>
      <c:catAx>
        <c:axId val="131032812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1310325215"/>
        <c:crosses val="autoZero"/>
        <c:auto val="1"/>
        <c:lblAlgn val="ctr"/>
        <c:lblOffset val="100"/>
        <c:noMultiLvlLbl val="0"/>
      </c:catAx>
      <c:valAx>
        <c:axId val="1310325215"/>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10328127"/>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a:t>6 a 10 años Pitalito</a:t>
            </a:r>
          </a:p>
        </c:rich>
      </c:tx>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Coberturas!$D$26</c:f>
              <c:strCache>
                <c:ptCount val="1"/>
                <c:pt idx="0">
                  <c:v>6 a 10</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numRef>
              <c:f>Coberturas!$B$27:$B$47</c:f>
              <c:numCache>
                <c:formatCode>General</c:formatCode>
                <c:ptCount val="21"/>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numCache>
            </c:numRef>
          </c:cat>
          <c:val>
            <c:numRef>
              <c:f>Coberturas!$D$27:$D$47</c:f>
              <c:numCache>
                <c:formatCode>#,##0</c:formatCode>
                <c:ptCount val="21"/>
                <c:pt idx="0">
                  <c:v>12789</c:v>
                </c:pt>
                <c:pt idx="1">
                  <c:v>12918</c:v>
                </c:pt>
                <c:pt idx="2">
                  <c:v>12950</c:v>
                </c:pt>
                <c:pt idx="3">
                  <c:v>12911</c:v>
                </c:pt>
                <c:pt idx="4">
                  <c:v>12816</c:v>
                </c:pt>
                <c:pt idx="5">
                  <c:v>12703</c:v>
                </c:pt>
                <c:pt idx="6">
                  <c:v>12621</c:v>
                </c:pt>
                <c:pt idx="7">
                  <c:v>12570</c:v>
                </c:pt>
                <c:pt idx="8">
                  <c:v>12568</c:v>
                </c:pt>
                <c:pt idx="9">
                  <c:v>12598</c:v>
                </c:pt>
                <c:pt idx="10">
                  <c:v>12655</c:v>
                </c:pt>
                <c:pt idx="11">
                  <c:v>12723</c:v>
                </c:pt>
                <c:pt idx="12">
                  <c:v>12808</c:v>
                </c:pt>
                <c:pt idx="13">
                  <c:v>12908</c:v>
                </c:pt>
                <c:pt idx="14">
                  <c:v>13022</c:v>
                </c:pt>
                <c:pt idx="15">
                  <c:v>13150</c:v>
                </c:pt>
                <c:pt idx="16">
                  <c:v>11865</c:v>
                </c:pt>
                <c:pt idx="17">
                  <c:v>11895</c:v>
                </c:pt>
                <c:pt idx="18">
                  <c:v>11922</c:v>
                </c:pt>
                <c:pt idx="19">
                  <c:v>11897</c:v>
                </c:pt>
                <c:pt idx="20">
                  <c:v>11863</c:v>
                </c:pt>
              </c:numCache>
            </c:numRef>
          </c:val>
          <c:smooth val="0"/>
          <c:extLst>
            <c:ext xmlns:c16="http://schemas.microsoft.com/office/drawing/2014/chart" uri="{C3380CC4-5D6E-409C-BE32-E72D297353CC}">
              <c16:uniqueId val="{00000000-025E-4918-9527-C87531AEAADB}"/>
            </c:ext>
          </c:extLst>
        </c:ser>
        <c:dLbls>
          <c:showLegendKey val="0"/>
          <c:showVal val="0"/>
          <c:showCatName val="0"/>
          <c:showSerName val="0"/>
          <c:showPercent val="0"/>
          <c:showBubbleSize val="0"/>
        </c:dLbls>
        <c:marker val="1"/>
        <c:smooth val="0"/>
        <c:axId val="1310316063"/>
        <c:axId val="1310317727"/>
      </c:lineChart>
      <c:catAx>
        <c:axId val="131031606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1310317727"/>
        <c:crosses val="autoZero"/>
        <c:auto val="1"/>
        <c:lblAlgn val="ctr"/>
        <c:lblOffset val="100"/>
        <c:noMultiLvlLbl val="0"/>
      </c:catAx>
      <c:valAx>
        <c:axId val="1310317727"/>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10316063"/>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11 a 14 años Pitalito</a:t>
            </a:r>
          </a:p>
        </c:rich>
      </c:tx>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Coberturas!$E$26</c:f>
              <c:strCache>
                <c:ptCount val="1"/>
                <c:pt idx="0">
                  <c:v>11 a 14</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numRef>
              <c:f>Coberturas!$B$27:$B$47</c:f>
              <c:numCache>
                <c:formatCode>General</c:formatCode>
                <c:ptCount val="21"/>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numCache>
            </c:numRef>
          </c:cat>
          <c:val>
            <c:numRef>
              <c:f>Coberturas!$E$27:$E$47</c:f>
              <c:numCache>
                <c:formatCode>#,##0</c:formatCode>
                <c:ptCount val="21"/>
                <c:pt idx="0">
                  <c:v>9688</c:v>
                </c:pt>
                <c:pt idx="1">
                  <c:v>9941</c:v>
                </c:pt>
                <c:pt idx="2">
                  <c:v>10150</c:v>
                </c:pt>
                <c:pt idx="3">
                  <c:v>10304</c:v>
                </c:pt>
                <c:pt idx="4">
                  <c:v>10402</c:v>
                </c:pt>
                <c:pt idx="5">
                  <c:v>10440</c:v>
                </c:pt>
                <c:pt idx="6">
                  <c:v>10429</c:v>
                </c:pt>
                <c:pt idx="7">
                  <c:v>10381</c:v>
                </c:pt>
                <c:pt idx="8">
                  <c:v>10319</c:v>
                </c:pt>
                <c:pt idx="9">
                  <c:v>10260</c:v>
                </c:pt>
                <c:pt idx="10">
                  <c:v>10212</c:v>
                </c:pt>
                <c:pt idx="11">
                  <c:v>10200</c:v>
                </c:pt>
                <c:pt idx="12">
                  <c:v>10207</c:v>
                </c:pt>
                <c:pt idx="13">
                  <c:v>10242</c:v>
                </c:pt>
                <c:pt idx="14">
                  <c:v>10304</c:v>
                </c:pt>
                <c:pt idx="15">
                  <c:v>10400</c:v>
                </c:pt>
                <c:pt idx="16">
                  <c:v>9485</c:v>
                </c:pt>
                <c:pt idx="17">
                  <c:v>9481</c:v>
                </c:pt>
                <c:pt idx="18">
                  <c:v>9485</c:v>
                </c:pt>
                <c:pt idx="19">
                  <c:v>9484</c:v>
                </c:pt>
                <c:pt idx="20">
                  <c:v>9477</c:v>
                </c:pt>
              </c:numCache>
            </c:numRef>
          </c:val>
          <c:smooth val="0"/>
          <c:extLst>
            <c:ext xmlns:c16="http://schemas.microsoft.com/office/drawing/2014/chart" uri="{C3380CC4-5D6E-409C-BE32-E72D297353CC}">
              <c16:uniqueId val="{00000000-EB10-4721-8FA6-AD92CC72FB35}"/>
            </c:ext>
          </c:extLst>
        </c:ser>
        <c:dLbls>
          <c:showLegendKey val="0"/>
          <c:showVal val="0"/>
          <c:showCatName val="0"/>
          <c:showSerName val="0"/>
          <c:showPercent val="0"/>
          <c:showBubbleSize val="0"/>
        </c:dLbls>
        <c:marker val="1"/>
        <c:smooth val="0"/>
        <c:axId val="1250879423"/>
        <c:axId val="1250887327"/>
      </c:lineChart>
      <c:catAx>
        <c:axId val="125087942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1250887327"/>
        <c:crosses val="autoZero"/>
        <c:auto val="1"/>
        <c:lblAlgn val="ctr"/>
        <c:lblOffset val="100"/>
        <c:noMultiLvlLbl val="0"/>
      </c:catAx>
      <c:valAx>
        <c:axId val="1250887327"/>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50879423"/>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15 a 16 años Pitalito</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Coberturas!$F$26</c:f>
              <c:strCache>
                <c:ptCount val="1"/>
                <c:pt idx="0">
                  <c:v>15 a 16</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numRef>
              <c:f>Coberturas!$B$27:$B$47</c:f>
              <c:numCache>
                <c:formatCode>General</c:formatCode>
                <c:ptCount val="21"/>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numCache>
            </c:numRef>
          </c:cat>
          <c:val>
            <c:numRef>
              <c:f>Coberturas!$F$27:$F$47</c:f>
              <c:numCache>
                <c:formatCode>#,##0</c:formatCode>
                <c:ptCount val="21"/>
                <c:pt idx="0">
                  <c:v>4393</c:v>
                </c:pt>
                <c:pt idx="1">
                  <c:v>4557</c:v>
                </c:pt>
                <c:pt idx="2">
                  <c:v>4720</c:v>
                </c:pt>
                <c:pt idx="3">
                  <c:v>4876</c:v>
                </c:pt>
                <c:pt idx="4">
                  <c:v>5013</c:v>
                </c:pt>
                <c:pt idx="5">
                  <c:v>5121</c:v>
                </c:pt>
                <c:pt idx="6">
                  <c:v>5192</c:v>
                </c:pt>
                <c:pt idx="7">
                  <c:v>5223</c:v>
                </c:pt>
                <c:pt idx="8">
                  <c:v>5223</c:v>
                </c:pt>
                <c:pt idx="9">
                  <c:v>5207</c:v>
                </c:pt>
                <c:pt idx="10">
                  <c:v>5190</c:v>
                </c:pt>
                <c:pt idx="11">
                  <c:v>5190</c:v>
                </c:pt>
                <c:pt idx="12">
                  <c:v>5202</c:v>
                </c:pt>
                <c:pt idx="13">
                  <c:v>5229</c:v>
                </c:pt>
                <c:pt idx="14">
                  <c:v>5247</c:v>
                </c:pt>
                <c:pt idx="15">
                  <c:v>5253</c:v>
                </c:pt>
                <c:pt idx="16">
                  <c:v>4780</c:v>
                </c:pt>
                <c:pt idx="17">
                  <c:v>4768</c:v>
                </c:pt>
                <c:pt idx="18">
                  <c:v>4756</c:v>
                </c:pt>
                <c:pt idx="19">
                  <c:v>4760</c:v>
                </c:pt>
                <c:pt idx="20">
                  <c:v>4760</c:v>
                </c:pt>
              </c:numCache>
            </c:numRef>
          </c:val>
          <c:smooth val="0"/>
          <c:extLst>
            <c:ext xmlns:c16="http://schemas.microsoft.com/office/drawing/2014/chart" uri="{C3380CC4-5D6E-409C-BE32-E72D297353CC}">
              <c16:uniqueId val="{00000000-1F39-4743-8E57-0DDD99ECDD77}"/>
            </c:ext>
          </c:extLst>
        </c:ser>
        <c:dLbls>
          <c:showLegendKey val="0"/>
          <c:showVal val="0"/>
          <c:showCatName val="0"/>
          <c:showSerName val="0"/>
          <c:showPercent val="0"/>
          <c:showBubbleSize val="0"/>
        </c:dLbls>
        <c:marker val="1"/>
        <c:smooth val="0"/>
        <c:axId val="1242488655"/>
        <c:axId val="1242489487"/>
      </c:lineChart>
      <c:catAx>
        <c:axId val="124248865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1242489487"/>
        <c:crosses val="autoZero"/>
        <c:auto val="1"/>
        <c:lblAlgn val="ctr"/>
        <c:lblOffset val="100"/>
        <c:noMultiLvlLbl val="0"/>
      </c:catAx>
      <c:valAx>
        <c:axId val="1242489487"/>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42488655"/>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5 años Colombia</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Coberturas!$J$26</c:f>
              <c:strCache>
                <c:ptCount val="1"/>
                <c:pt idx="0">
                  <c:v>5 años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numRef>
              <c:f>Coberturas!$B$27:$B$47</c:f>
              <c:numCache>
                <c:formatCode>General</c:formatCode>
                <c:ptCount val="21"/>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numCache>
            </c:numRef>
          </c:cat>
          <c:val>
            <c:numRef>
              <c:f>Coberturas!$J$27:$J$47</c:f>
              <c:numCache>
                <c:formatCode>#,##0</c:formatCode>
                <c:ptCount val="21"/>
                <c:pt idx="0">
                  <c:v>882808</c:v>
                </c:pt>
                <c:pt idx="1">
                  <c:v>877396</c:v>
                </c:pt>
                <c:pt idx="2">
                  <c:v>870709</c:v>
                </c:pt>
                <c:pt idx="3">
                  <c:v>864110</c:v>
                </c:pt>
                <c:pt idx="4">
                  <c:v>858084</c:v>
                </c:pt>
                <c:pt idx="5">
                  <c:v>853286</c:v>
                </c:pt>
                <c:pt idx="6">
                  <c:v>850881</c:v>
                </c:pt>
                <c:pt idx="7">
                  <c:v>850306</c:v>
                </c:pt>
                <c:pt idx="8">
                  <c:v>851072</c:v>
                </c:pt>
                <c:pt idx="9">
                  <c:v>852365</c:v>
                </c:pt>
                <c:pt idx="10">
                  <c:v>853324</c:v>
                </c:pt>
                <c:pt idx="11">
                  <c:v>855642</c:v>
                </c:pt>
                <c:pt idx="12">
                  <c:v>858341</c:v>
                </c:pt>
                <c:pt idx="13">
                  <c:v>860845</c:v>
                </c:pt>
                <c:pt idx="14">
                  <c:v>863131</c:v>
                </c:pt>
                <c:pt idx="15">
                  <c:v>864913</c:v>
                </c:pt>
                <c:pt idx="16">
                  <c:v>793311</c:v>
                </c:pt>
                <c:pt idx="17">
                  <c:v>795813</c:v>
                </c:pt>
                <c:pt idx="18">
                  <c:v>797256</c:v>
                </c:pt>
                <c:pt idx="19">
                  <c:v>790795</c:v>
                </c:pt>
                <c:pt idx="20">
                  <c:v>777784</c:v>
                </c:pt>
              </c:numCache>
            </c:numRef>
          </c:val>
          <c:smooth val="0"/>
          <c:extLst>
            <c:ext xmlns:c16="http://schemas.microsoft.com/office/drawing/2014/chart" uri="{C3380CC4-5D6E-409C-BE32-E72D297353CC}">
              <c16:uniqueId val="{00000000-4FB0-4DCD-ADFF-3ACF5E723461}"/>
            </c:ext>
          </c:extLst>
        </c:ser>
        <c:dLbls>
          <c:showLegendKey val="0"/>
          <c:showVal val="0"/>
          <c:showCatName val="0"/>
          <c:showSerName val="0"/>
          <c:showPercent val="0"/>
          <c:showBubbleSize val="0"/>
        </c:dLbls>
        <c:marker val="1"/>
        <c:smooth val="0"/>
        <c:axId val="623299535"/>
        <c:axId val="623303279"/>
      </c:lineChart>
      <c:catAx>
        <c:axId val="62329953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623303279"/>
        <c:crosses val="autoZero"/>
        <c:auto val="1"/>
        <c:lblAlgn val="ctr"/>
        <c:lblOffset val="100"/>
        <c:noMultiLvlLbl val="0"/>
      </c:catAx>
      <c:valAx>
        <c:axId val="62330327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23299535"/>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6 a 10 años Colombia</a:t>
            </a:r>
          </a:p>
        </c:rich>
      </c:tx>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Coberturas!$K$26</c:f>
              <c:strCache>
                <c:ptCount val="1"/>
                <c:pt idx="0">
                  <c:v>6 a 10</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numRef>
              <c:f>Coberturas!$B$27:$B$47</c:f>
              <c:numCache>
                <c:formatCode>General</c:formatCode>
                <c:ptCount val="21"/>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numCache>
            </c:numRef>
          </c:cat>
          <c:val>
            <c:numRef>
              <c:f>Coberturas!$K$27:$K$47</c:f>
              <c:numCache>
                <c:formatCode>#,##0</c:formatCode>
                <c:ptCount val="21"/>
                <c:pt idx="0">
                  <c:v>4486783</c:v>
                </c:pt>
                <c:pt idx="1">
                  <c:v>4469616</c:v>
                </c:pt>
                <c:pt idx="2">
                  <c:v>4440196</c:v>
                </c:pt>
                <c:pt idx="3">
                  <c:v>4405026</c:v>
                </c:pt>
                <c:pt idx="4">
                  <c:v>4367581</c:v>
                </c:pt>
                <c:pt idx="5">
                  <c:v>4332447</c:v>
                </c:pt>
                <c:pt idx="6">
                  <c:v>4305757</c:v>
                </c:pt>
                <c:pt idx="7">
                  <c:v>4285790</c:v>
                </c:pt>
                <c:pt idx="8">
                  <c:v>4272489</c:v>
                </c:pt>
                <c:pt idx="9">
                  <c:v>4263710</c:v>
                </c:pt>
                <c:pt idx="10">
                  <c:v>4257848</c:v>
                </c:pt>
                <c:pt idx="11">
                  <c:v>4258184</c:v>
                </c:pt>
                <c:pt idx="12">
                  <c:v>4262919</c:v>
                </c:pt>
                <c:pt idx="13">
                  <c:v>4270595</c:v>
                </c:pt>
                <c:pt idx="14">
                  <c:v>4279298</c:v>
                </c:pt>
                <c:pt idx="15">
                  <c:v>4287207</c:v>
                </c:pt>
                <c:pt idx="16">
                  <c:v>3955401</c:v>
                </c:pt>
                <c:pt idx="17">
                  <c:v>3965012</c:v>
                </c:pt>
                <c:pt idx="18">
                  <c:v>3975594</c:v>
                </c:pt>
                <c:pt idx="19">
                  <c:v>4000631</c:v>
                </c:pt>
                <c:pt idx="20">
                  <c:v>4003363</c:v>
                </c:pt>
              </c:numCache>
            </c:numRef>
          </c:val>
          <c:smooth val="0"/>
          <c:extLst>
            <c:ext xmlns:c16="http://schemas.microsoft.com/office/drawing/2014/chart" uri="{C3380CC4-5D6E-409C-BE32-E72D297353CC}">
              <c16:uniqueId val="{00000000-F265-493D-A077-6A761D14F758}"/>
            </c:ext>
          </c:extLst>
        </c:ser>
        <c:dLbls>
          <c:showLegendKey val="0"/>
          <c:showVal val="0"/>
          <c:showCatName val="0"/>
          <c:showSerName val="0"/>
          <c:showPercent val="0"/>
          <c:showBubbleSize val="0"/>
        </c:dLbls>
        <c:marker val="1"/>
        <c:smooth val="0"/>
        <c:axId val="623302031"/>
        <c:axId val="623305775"/>
      </c:lineChart>
      <c:catAx>
        <c:axId val="62330203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623305775"/>
        <c:crosses val="autoZero"/>
        <c:auto val="1"/>
        <c:lblAlgn val="ctr"/>
        <c:lblOffset val="100"/>
        <c:noMultiLvlLbl val="0"/>
      </c:catAx>
      <c:valAx>
        <c:axId val="623305775"/>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23302031"/>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11 a 14 años Colombia</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Coberturas!$L$26</c:f>
              <c:strCache>
                <c:ptCount val="1"/>
                <c:pt idx="0">
                  <c:v>11 a 14</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numRef>
              <c:f>Coberturas!$B$27:$B$47</c:f>
              <c:numCache>
                <c:formatCode>General</c:formatCode>
                <c:ptCount val="21"/>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numCache>
            </c:numRef>
          </c:cat>
          <c:val>
            <c:numRef>
              <c:f>Coberturas!$L$27:$L$47</c:f>
              <c:numCache>
                <c:formatCode>#,##0</c:formatCode>
                <c:ptCount val="21"/>
                <c:pt idx="0">
                  <c:v>3587523</c:v>
                </c:pt>
                <c:pt idx="1">
                  <c:v>3596173</c:v>
                </c:pt>
                <c:pt idx="2">
                  <c:v>3595299</c:v>
                </c:pt>
                <c:pt idx="3">
                  <c:v>3585449</c:v>
                </c:pt>
                <c:pt idx="4">
                  <c:v>3568699</c:v>
                </c:pt>
                <c:pt idx="5">
                  <c:v>3547138</c:v>
                </c:pt>
                <c:pt idx="6">
                  <c:v>3522897</c:v>
                </c:pt>
                <c:pt idx="7">
                  <c:v>3495745</c:v>
                </c:pt>
                <c:pt idx="8">
                  <c:v>3469003</c:v>
                </c:pt>
                <c:pt idx="9">
                  <c:v>3446391</c:v>
                </c:pt>
                <c:pt idx="10">
                  <c:v>3430214</c:v>
                </c:pt>
                <c:pt idx="11">
                  <c:v>3415221</c:v>
                </c:pt>
                <c:pt idx="12">
                  <c:v>3405852</c:v>
                </c:pt>
                <c:pt idx="13">
                  <c:v>3401798</c:v>
                </c:pt>
                <c:pt idx="14">
                  <c:v>3400866</c:v>
                </c:pt>
                <c:pt idx="15">
                  <c:v>3402293</c:v>
                </c:pt>
                <c:pt idx="16">
                  <c:v>3182588</c:v>
                </c:pt>
                <c:pt idx="17">
                  <c:v>3176446</c:v>
                </c:pt>
                <c:pt idx="18">
                  <c:v>3173994</c:v>
                </c:pt>
                <c:pt idx="19">
                  <c:v>3189402</c:v>
                </c:pt>
                <c:pt idx="20">
                  <c:v>3195884</c:v>
                </c:pt>
              </c:numCache>
            </c:numRef>
          </c:val>
          <c:smooth val="0"/>
          <c:extLst>
            <c:ext xmlns:c16="http://schemas.microsoft.com/office/drawing/2014/chart" uri="{C3380CC4-5D6E-409C-BE32-E72D297353CC}">
              <c16:uniqueId val="{00000000-B3EB-4B16-83BE-6BC11C1E5AC0}"/>
            </c:ext>
          </c:extLst>
        </c:ser>
        <c:dLbls>
          <c:showLegendKey val="0"/>
          <c:showVal val="0"/>
          <c:showCatName val="0"/>
          <c:showSerName val="0"/>
          <c:showPercent val="0"/>
          <c:showBubbleSize val="0"/>
        </c:dLbls>
        <c:marker val="1"/>
        <c:smooth val="0"/>
        <c:axId val="623298703"/>
        <c:axId val="623295791"/>
      </c:lineChart>
      <c:catAx>
        <c:axId val="62329870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623295791"/>
        <c:crosses val="autoZero"/>
        <c:auto val="1"/>
        <c:lblAlgn val="ctr"/>
        <c:lblOffset val="100"/>
        <c:noMultiLvlLbl val="0"/>
      </c:catAx>
      <c:valAx>
        <c:axId val="623295791"/>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23298703"/>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15 a 16 años Colombia</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Coberturas!$M$26</c:f>
              <c:strCache>
                <c:ptCount val="1"/>
                <c:pt idx="0">
                  <c:v>15 a 16</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numRef>
              <c:f>Coberturas!$B$27:$B$47</c:f>
              <c:numCache>
                <c:formatCode>General</c:formatCode>
                <c:ptCount val="21"/>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numCache>
            </c:numRef>
          </c:cat>
          <c:val>
            <c:numRef>
              <c:f>Coberturas!$M$27:$M$47</c:f>
              <c:numCache>
                <c:formatCode>#,##0</c:formatCode>
                <c:ptCount val="21"/>
                <c:pt idx="0">
                  <c:v>1721105</c:v>
                </c:pt>
                <c:pt idx="1">
                  <c:v>1738742</c:v>
                </c:pt>
                <c:pt idx="2">
                  <c:v>1754878</c:v>
                </c:pt>
                <c:pt idx="3">
                  <c:v>1767276</c:v>
                </c:pt>
                <c:pt idx="4">
                  <c:v>1775147</c:v>
                </c:pt>
                <c:pt idx="5">
                  <c:v>1777669</c:v>
                </c:pt>
                <c:pt idx="6">
                  <c:v>1775596</c:v>
                </c:pt>
                <c:pt idx="7">
                  <c:v>1768265</c:v>
                </c:pt>
                <c:pt idx="8">
                  <c:v>1757284</c:v>
                </c:pt>
                <c:pt idx="9">
                  <c:v>1744933</c:v>
                </c:pt>
                <c:pt idx="10">
                  <c:v>1733506</c:v>
                </c:pt>
                <c:pt idx="11">
                  <c:v>1722623</c:v>
                </c:pt>
                <c:pt idx="12">
                  <c:v>1713657</c:v>
                </c:pt>
                <c:pt idx="13">
                  <c:v>1706746</c:v>
                </c:pt>
                <c:pt idx="14">
                  <c:v>1702283</c:v>
                </c:pt>
                <c:pt idx="15">
                  <c:v>1699570</c:v>
                </c:pt>
                <c:pt idx="16">
                  <c:v>1616963</c:v>
                </c:pt>
                <c:pt idx="17">
                  <c:v>1605740</c:v>
                </c:pt>
                <c:pt idx="18">
                  <c:v>1597652</c:v>
                </c:pt>
                <c:pt idx="19">
                  <c:v>1600196</c:v>
                </c:pt>
                <c:pt idx="20">
                  <c:v>1598628</c:v>
                </c:pt>
              </c:numCache>
            </c:numRef>
          </c:val>
          <c:smooth val="0"/>
          <c:extLst>
            <c:ext xmlns:c16="http://schemas.microsoft.com/office/drawing/2014/chart" uri="{C3380CC4-5D6E-409C-BE32-E72D297353CC}">
              <c16:uniqueId val="{00000000-2E43-443B-8BE5-1900EBACA200}"/>
            </c:ext>
          </c:extLst>
        </c:ser>
        <c:dLbls>
          <c:showLegendKey val="0"/>
          <c:showVal val="0"/>
          <c:showCatName val="0"/>
          <c:showSerName val="0"/>
          <c:showPercent val="0"/>
          <c:showBubbleSize val="0"/>
        </c:dLbls>
        <c:marker val="1"/>
        <c:smooth val="0"/>
        <c:axId val="623308687"/>
        <c:axId val="623294959"/>
      </c:lineChart>
      <c:catAx>
        <c:axId val="62330868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623294959"/>
        <c:crosses val="autoZero"/>
        <c:auto val="1"/>
        <c:lblAlgn val="ctr"/>
        <c:lblOffset val="100"/>
        <c:noMultiLvlLbl val="0"/>
      </c:catAx>
      <c:valAx>
        <c:axId val="62329495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23308687"/>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5 a 16 años Colombia</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Coberturas!$O$26</c:f>
              <c:strCache>
                <c:ptCount val="1"/>
                <c:pt idx="0">
                  <c:v>5 a 16</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numRef>
              <c:f>Coberturas!$B$27:$B$47</c:f>
              <c:numCache>
                <c:formatCode>General</c:formatCode>
                <c:ptCount val="21"/>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numCache>
            </c:numRef>
          </c:cat>
          <c:val>
            <c:numRef>
              <c:f>Coberturas!$O$27:$O$47</c:f>
              <c:numCache>
                <c:formatCode>#,##0</c:formatCode>
                <c:ptCount val="21"/>
                <c:pt idx="0">
                  <c:v>10678219</c:v>
                </c:pt>
                <c:pt idx="1">
                  <c:v>10681927</c:v>
                </c:pt>
                <c:pt idx="2">
                  <c:v>10661082</c:v>
                </c:pt>
                <c:pt idx="3">
                  <c:v>10621861</c:v>
                </c:pt>
                <c:pt idx="4">
                  <c:v>10569511</c:v>
                </c:pt>
                <c:pt idx="5">
                  <c:v>10510540</c:v>
                </c:pt>
                <c:pt idx="6">
                  <c:v>10455131</c:v>
                </c:pt>
                <c:pt idx="7">
                  <c:v>10400106</c:v>
                </c:pt>
                <c:pt idx="8">
                  <c:v>10349848</c:v>
                </c:pt>
                <c:pt idx="9">
                  <c:v>10307399</c:v>
                </c:pt>
                <c:pt idx="10">
                  <c:v>10274892</c:v>
                </c:pt>
                <c:pt idx="11">
                  <c:v>10251670</c:v>
                </c:pt>
                <c:pt idx="12">
                  <c:v>10240769</c:v>
                </c:pt>
                <c:pt idx="13">
                  <c:v>10239984</c:v>
                </c:pt>
                <c:pt idx="14">
                  <c:v>10245578</c:v>
                </c:pt>
                <c:pt idx="15">
                  <c:v>10253983</c:v>
                </c:pt>
                <c:pt idx="16">
                  <c:v>9548263</c:v>
                </c:pt>
                <c:pt idx="17">
                  <c:v>9543011</c:v>
                </c:pt>
                <c:pt idx="18">
                  <c:v>9544496</c:v>
                </c:pt>
                <c:pt idx="19">
                  <c:v>9580424</c:v>
                </c:pt>
                <c:pt idx="20">
                  <c:v>9575659</c:v>
                </c:pt>
              </c:numCache>
            </c:numRef>
          </c:val>
          <c:smooth val="0"/>
          <c:extLst>
            <c:ext xmlns:c16="http://schemas.microsoft.com/office/drawing/2014/chart" uri="{C3380CC4-5D6E-409C-BE32-E72D297353CC}">
              <c16:uniqueId val="{00000000-00C2-4BC8-BEBE-80BAA72C29E7}"/>
            </c:ext>
          </c:extLst>
        </c:ser>
        <c:dLbls>
          <c:showLegendKey val="0"/>
          <c:showVal val="0"/>
          <c:showCatName val="0"/>
          <c:showSerName val="0"/>
          <c:showPercent val="0"/>
          <c:showBubbleSize val="0"/>
        </c:dLbls>
        <c:marker val="1"/>
        <c:smooth val="0"/>
        <c:axId val="623302447"/>
        <c:axId val="623300783"/>
      </c:lineChart>
      <c:catAx>
        <c:axId val="62330244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623300783"/>
        <c:crosses val="autoZero"/>
        <c:auto val="1"/>
        <c:lblAlgn val="ctr"/>
        <c:lblOffset val="100"/>
        <c:noMultiLvlLbl val="0"/>
      </c:catAx>
      <c:valAx>
        <c:axId val="623300783"/>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23302447"/>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5 años Pitalito</a:t>
            </a:r>
          </a:p>
        </c:rich>
      </c:tx>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'Población SISBEN'!$C$4</c:f>
              <c:strCache>
                <c:ptCount val="1"/>
                <c:pt idx="0">
                  <c:v>5 años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numRef>
              <c:f>'Población SISBEN'!$B$5:$B$16</c:f>
              <c:numCache>
                <c:formatCode>General</c:formatCode>
                <c:ptCount val="12"/>
                <c:pt idx="0">
                  <c:v>2013</c:v>
                </c:pt>
                <c:pt idx="1">
                  <c:v>2014</c:v>
                </c:pt>
                <c:pt idx="2">
                  <c:v>2015</c:v>
                </c:pt>
                <c:pt idx="3">
                  <c:v>2016</c:v>
                </c:pt>
                <c:pt idx="4">
                  <c:v>2017</c:v>
                </c:pt>
                <c:pt idx="5">
                  <c:v>2018</c:v>
                </c:pt>
                <c:pt idx="6">
                  <c:v>2019</c:v>
                </c:pt>
                <c:pt idx="7">
                  <c:v>2020</c:v>
                </c:pt>
                <c:pt idx="8">
                  <c:v>2021</c:v>
                </c:pt>
                <c:pt idx="9">
                  <c:v>2023</c:v>
                </c:pt>
                <c:pt idx="10">
                  <c:v>2024</c:v>
                </c:pt>
                <c:pt idx="11">
                  <c:v>2025</c:v>
                </c:pt>
              </c:numCache>
            </c:numRef>
          </c:cat>
          <c:val>
            <c:numRef>
              <c:f>'Población SISBEN'!$C$5:$C$16</c:f>
              <c:numCache>
                <c:formatCode>#,##0</c:formatCode>
                <c:ptCount val="12"/>
                <c:pt idx="0">
                  <c:v>2500</c:v>
                </c:pt>
                <c:pt idx="1">
                  <c:v>2193</c:v>
                </c:pt>
                <c:pt idx="2">
                  <c:v>1975</c:v>
                </c:pt>
                <c:pt idx="3">
                  <c:v>2064</c:v>
                </c:pt>
                <c:pt idx="4">
                  <c:v>2104</c:v>
                </c:pt>
                <c:pt idx="5">
                  <c:v>2170</c:v>
                </c:pt>
                <c:pt idx="6">
                  <c:v>2065</c:v>
                </c:pt>
                <c:pt idx="7">
                  <c:v>2065</c:v>
                </c:pt>
                <c:pt idx="8">
                  <c:v>1985</c:v>
                </c:pt>
                <c:pt idx="9">
                  <c:v>2010</c:v>
                </c:pt>
                <c:pt idx="10">
                  <c:v>1773</c:v>
                </c:pt>
                <c:pt idx="11">
                  <c:v>1850</c:v>
                </c:pt>
              </c:numCache>
            </c:numRef>
          </c:val>
          <c:smooth val="0"/>
          <c:extLst>
            <c:ext xmlns:c16="http://schemas.microsoft.com/office/drawing/2014/chart" uri="{C3380CC4-5D6E-409C-BE32-E72D297353CC}">
              <c16:uniqueId val="{00000000-EAFA-4114-814D-A068AB9D1DA5}"/>
            </c:ext>
          </c:extLst>
        </c:ser>
        <c:dLbls>
          <c:showLegendKey val="0"/>
          <c:showVal val="0"/>
          <c:showCatName val="0"/>
          <c:showSerName val="0"/>
          <c:showPercent val="0"/>
          <c:showBubbleSize val="0"/>
        </c:dLbls>
        <c:marker val="1"/>
        <c:smooth val="0"/>
        <c:axId val="491978784"/>
        <c:axId val="491975040"/>
      </c:lineChart>
      <c:catAx>
        <c:axId val="4919787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491975040"/>
        <c:crosses val="autoZero"/>
        <c:auto val="1"/>
        <c:lblAlgn val="ctr"/>
        <c:lblOffset val="100"/>
        <c:noMultiLvlLbl val="0"/>
      </c:catAx>
      <c:valAx>
        <c:axId val="49197504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49197878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6 a 10 años Pitalito</a:t>
            </a:r>
          </a:p>
        </c:rich>
      </c:tx>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'Población SISBEN'!$D$4</c:f>
              <c:strCache>
                <c:ptCount val="1"/>
                <c:pt idx="0">
                  <c:v>6 a 10</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numRef>
              <c:f>'Población SISBEN'!$B$5:$B$16</c:f>
              <c:numCache>
                <c:formatCode>General</c:formatCode>
                <c:ptCount val="12"/>
                <c:pt idx="0">
                  <c:v>2013</c:v>
                </c:pt>
                <c:pt idx="1">
                  <c:v>2014</c:v>
                </c:pt>
                <c:pt idx="2">
                  <c:v>2015</c:v>
                </c:pt>
                <c:pt idx="3">
                  <c:v>2016</c:v>
                </c:pt>
                <c:pt idx="4">
                  <c:v>2017</c:v>
                </c:pt>
                <c:pt idx="5">
                  <c:v>2018</c:v>
                </c:pt>
                <c:pt idx="6">
                  <c:v>2019</c:v>
                </c:pt>
                <c:pt idx="7">
                  <c:v>2020</c:v>
                </c:pt>
                <c:pt idx="8">
                  <c:v>2021</c:v>
                </c:pt>
                <c:pt idx="9">
                  <c:v>2023</c:v>
                </c:pt>
                <c:pt idx="10">
                  <c:v>2024</c:v>
                </c:pt>
                <c:pt idx="11">
                  <c:v>2025</c:v>
                </c:pt>
              </c:numCache>
            </c:numRef>
          </c:cat>
          <c:val>
            <c:numRef>
              <c:f>'Población SISBEN'!$D$5:$D$16</c:f>
              <c:numCache>
                <c:formatCode>#,##0</c:formatCode>
                <c:ptCount val="12"/>
                <c:pt idx="0">
                  <c:v>12752</c:v>
                </c:pt>
                <c:pt idx="1">
                  <c:v>12540</c:v>
                </c:pt>
                <c:pt idx="2">
                  <c:v>11794</c:v>
                </c:pt>
                <c:pt idx="3">
                  <c:v>11618</c:v>
                </c:pt>
                <c:pt idx="4">
                  <c:v>11084</c:v>
                </c:pt>
                <c:pt idx="5">
                  <c:v>10971</c:v>
                </c:pt>
                <c:pt idx="6">
                  <c:v>10679</c:v>
                </c:pt>
                <c:pt idx="7">
                  <c:v>10679</c:v>
                </c:pt>
                <c:pt idx="8">
                  <c:v>11250</c:v>
                </c:pt>
                <c:pt idx="9">
                  <c:v>9959</c:v>
                </c:pt>
                <c:pt idx="10">
                  <c:v>10058</c:v>
                </c:pt>
                <c:pt idx="11">
                  <c:v>10277</c:v>
                </c:pt>
              </c:numCache>
            </c:numRef>
          </c:val>
          <c:smooth val="0"/>
          <c:extLst>
            <c:ext xmlns:c16="http://schemas.microsoft.com/office/drawing/2014/chart" uri="{C3380CC4-5D6E-409C-BE32-E72D297353CC}">
              <c16:uniqueId val="{00000000-FE73-4196-B129-19D26AF10B47}"/>
            </c:ext>
          </c:extLst>
        </c:ser>
        <c:dLbls>
          <c:showLegendKey val="0"/>
          <c:showVal val="0"/>
          <c:showCatName val="0"/>
          <c:showSerName val="0"/>
          <c:showPercent val="0"/>
          <c:showBubbleSize val="0"/>
        </c:dLbls>
        <c:marker val="1"/>
        <c:smooth val="0"/>
        <c:axId val="384657888"/>
        <c:axId val="384659136"/>
      </c:lineChart>
      <c:catAx>
        <c:axId val="3846578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384659136"/>
        <c:crosses val="autoZero"/>
        <c:auto val="1"/>
        <c:lblAlgn val="ctr"/>
        <c:lblOffset val="100"/>
        <c:noMultiLvlLbl val="0"/>
      </c:catAx>
      <c:valAx>
        <c:axId val="38465913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38465788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11 a 14 años Pitalito</a:t>
            </a:r>
          </a:p>
        </c:rich>
      </c:tx>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'Población SISBEN'!$E$4</c:f>
              <c:strCache>
                <c:ptCount val="1"/>
                <c:pt idx="0">
                  <c:v>11 a 14</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numRef>
              <c:f>'Población SISBEN'!$B$5:$B$16</c:f>
              <c:numCache>
                <c:formatCode>General</c:formatCode>
                <c:ptCount val="12"/>
                <c:pt idx="0">
                  <c:v>2013</c:v>
                </c:pt>
                <c:pt idx="1">
                  <c:v>2014</c:v>
                </c:pt>
                <c:pt idx="2">
                  <c:v>2015</c:v>
                </c:pt>
                <c:pt idx="3">
                  <c:v>2016</c:v>
                </c:pt>
                <c:pt idx="4">
                  <c:v>2017</c:v>
                </c:pt>
                <c:pt idx="5">
                  <c:v>2018</c:v>
                </c:pt>
                <c:pt idx="6">
                  <c:v>2019</c:v>
                </c:pt>
                <c:pt idx="7">
                  <c:v>2020</c:v>
                </c:pt>
                <c:pt idx="8">
                  <c:v>2021</c:v>
                </c:pt>
                <c:pt idx="9">
                  <c:v>2023</c:v>
                </c:pt>
                <c:pt idx="10">
                  <c:v>2024</c:v>
                </c:pt>
                <c:pt idx="11">
                  <c:v>2025</c:v>
                </c:pt>
              </c:numCache>
            </c:numRef>
          </c:cat>
          <c:val>
            <c:numRef>
              <c:f>'Población SISBEN'!$E$5:$E$16</c:f>
              <c:numCache>
                <c:formatCode>#,##0</c:formatCode>
                <c:ptCount val="12"/>
                <c:pt idx="0">
                  <c:v>11230</c:v>
                </c:pt>
                <c:pt idx="1">
                  <c:v>10776</c:v>
                </c:pt>
                <c:pt idx="2">
                  <c:v>10331</c:v>
                </c:pt>
                <c:pt idx="3">
                  <c:v>10208</c:v>
                </c:pt>
                <c:pt idx="4">
                  <c:v>10018</c:v>
                </c:pt>
                <c:pt idx="5">
                  <c:v>10035</c:v>
                </c:pt>
                <c:pt idx="6">
                  <c:v>9787</c:v>
                </c:pt>
                <c:pt idx="7">
                  <c:v>9787</c:v>
                </c:pt>
                <c:pt idx="8">
                  <c:v>9692</c:v>
                </c:pt>
                <c:pt idx="9">
                  <c:v>7701</c:v>
                </c:pt>
                <c:pt idx="10">
                  <c:v>7851</c:v>
                </c:pt>
                <c:pt idx="11">
                  <c:v>8390</c:v>
                </c:pt>
              </c:numCache>
            </c:numRef>
          </c:val>
          <c:smooth val="0"/>
          <c:extLst>
            <c:ext xmlns:c16="http://schemas.microsoft.com/office/drawing/2014/chart" uri="{C3380CC4-5D6E-409C-BE32-E72D297353CC}">
              <c16:uniqueId val="{00000000-B54E-41FB-8EA9-DE1B41AB0E21}"/>
            </c:ext>
          </c:extLst>
        </c:ser>
        <c:dLbls>
          <c:showLegendKey val="0"/>
          <c:showVal val="0"/>
          <c:showCatName val="0"/>
          <c:showSerName val="0"/>
          <c:showPercent val="0"/>
          <c:showBubbleSize val="0"/>
        </c:dLbls>
        <c:marker val="1"/>
        <c:smooth val="0"/>
        <c:axId val="491976288"/>
        <c:axId val="491971712"/>
      </c:lineChart>
      <c:catAx>
        <c:axId val="4919762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491971712"/>
        <c:crosses val="autoZero"/>
        <c:auto val="1"/>
        <c:lblAlgn val="ctr"/>
        <c:lblOffset val="100"/>
        <c:noMultiLvlLbl val="0"/>
      </c:catAx>
      <c:valAx>
        <c:axId val="49197171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49197628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15 a 16 años Pitalito</a:t>
            </a:r>
          </a:p>
        </c:rich>
      </c:tx>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'Población SISBEN'!$F$4</c:f>
              <c:strCache>
                <c:ptCount val="1"/>
                <c:pt idx="0">
                  <c:v>15 a 16</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numRef>
              <c:f>'Población SISBEN'!$B$5:$B$16</c:f>
              <c:numCache>
                <c:formatCode>General</c:formatCode>
                <c:ptCount val="12"/>
                <c:pt idx="0">
                  <c:v>2013</c:v>
                </c:pt>
                <c:pt idx="1">
                  <c:v>2014</c:v>
                </c:pt>
                <c:pt idx="2">
                  <c:v>2015</c:v>
                </c:pt>
                <c:pt idx="3">
                  <c:v>2016</c:v>
                </c:pt>
                <c:pt idx="4">
                  <c:v>2017</c:v>
                </c:pt>
                <c:pt idx="5">
                  <c:v>2018</c:v>
                </c:pt>
                <c:pt idx="6">
                  <c:v>2019</c:v>
                </c:pt>
                <c:pt idx="7">
                  <c:v>2020</c:v>
                </c:pt>
                <c:pt idx="8">
                  <c:v>2021</c:v>
                </c:pt>
                <c:pt idx="9">
                  <c:v>2023</c:v>
                </c:pt>
                <c:pt idx="10">
                  <c:v>2024</c:v>
                </c:pt>
                <c:pt idx="11">
                  <c:v>2025</c:v>
                </c:pt>
              </c:numCache>
            </c:numRef>
          </c:cat>
          <c:val>
            <c:numRef>
              <c:f>'Población SISBEN'!$F$5:$F$16</c:f>
              <c:numCache>
                <c:formatCode>#,##0</c:formatCode>
                <c:ptCount val="12"/>
                <c:pt idx="0">
                  <c:v>5643</c:v>
                </c:pt>
                <c:pt idx="1">
                  <c:v>5719</c:v>
                </c:pt>
                <c:pt idx="2">
                  <c:v>5514</c:v>
                </c:pt>
                <c:pt idx="3">
                  <c:v>5592</c:v>
                </c:pt>
                <c:pt idx="4">
                  <c:v>5384</c:v>
                </c:pt>
                <c:pt idx="5">
                  <c:v>5343</c:v>
                </c:pt>
                <c:pt idx="6">
                  <c:v>5077</c:v>
                </c:pt>
                <c:pt idx="7">
                  <c:v>5077</c:v>
                </c:pt>
                <c:pt idx="8">
                  <c:v>5205</c:v>
                </c:pt>
                <c:pt idx="9">
                  <c:v>4231</c:v>
                </c:pt>
                <c:pt idx="10">
                  <c:v>4081</c:v>
                </c:pt>
                <c:pt idx="11">
                  <c:v>4059</c:v>
                </c:pt>
              </c:numCache>
            </c:numRef>
          </c:val>
          <c:smooth val="0"/>
          <c:extLst>
            <c:ext xmlns:c16="http://schemas.microsoft.com/office/drawing/2014/chart" uri="{C3380CC4-5D6E-409C-BE32-E72D297353CC}">
              <c16:uniqueId val="{00000000-44A9-434D-AFC5-091FDF75105A}"/>
            </c:ext>
          </c:extLst>
        </c:ser>
        <c:dLbls>
          <c:showLegendKey val="0"/>
          <c:showVal val="0"/>
          <c:showCatName val="0"/>
          <c:showSerName val="0"/>
          <c:showPercent val="0"/>
          <c:showBubbleSize val="0"/>
        </c:dLbls>
        <c:marker val="1"/>
        <c:smooth val="0"/>
        <c:axId val="384663296"/>
        <c:axId val="384666624"/>
      </c:lineChart>
      <c:catAx>
        <c:axId val="3846632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384666624"/>
        <c:crosses val="autoZero"/>
        <c:auto val="1"/>
        <c:lblAlgn val="ctr"/>
        <c:lblOffset val="100"/>
        <c:noMultiLvlLbl val="0"/>
      </c:catAx>
      <c:valAx>
        <c:axId val="384666624"/>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38466329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5 a 16 años Pitalito</a:t>
            </a:r>
          </a:p>
        </c:rich>
      </c:tx>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'Población SISBEN'!$H$4</c:f>
              <c:strCache>
                <c:ptCount val="1"/>
                <c:pt idx="0">
                  <c:v>5 a 16</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numRef>
              <c:f>'Población SISBEN'!$B$5:$B$16</c:f>
              <c:numCache>
                <c:formatCode>General</c:formatCode>
                <c:ptCount val="12"/>
                <c:pt idx="0">
                  <c:v>2013</c:v>
                </c:pt>
                <c:pt idx="1">
                  <c:v>2014</c:v>
                </c:pt>
                <c:pt idx="2">
                  <c:v>2015</c:v>
                </c:pt>
                <c:pt idx="3">
                  <c:v>2016</c:v>
                </c:pt>
                <c:pt idx="4">
                  <c:v>2017</c:v>
                </c:pt>
                <c:pt idx="5">
                  <c:v>2018</c:v>
                </c:pt>
                <c:pt idx="6">
                  <c:v>2019</c:v>
                </c:pt>
                <c:pt idx="7">
                  <c:v>2020</c:v>
                </c:pt>
                <c:pt idx="8">
                  <c:v>2021</c:v>
                </c:pt>
                <c:pt idx="9">
                  <c:v>2023</c:v>
                </c:pt>
                <c:pt idx="10">
                  <c:v>2024</c:v>
                </c:pt>
                <c:pt idx="11">
                  <c:v>2025</c:v>
                </c:pt>
              </c:numCache>
            </c:numRef>
          </c:cat>
          <c:val>
            <c:numRef>
              <c:f>'Población SISBEN'!$H$5:$H$16</c:f>
              <c:numCache>
                <c:formatCode>#,##0</c:formatCode>
                <c:ptCount val="12"/>
                <c:pt idx="0">
                  <c:v>32125</c:v>
                </c:pt>
                <c:pt idx="1">
                  <c:v>31228</c:v>
                </c:pt>
                <c:pt idx="2">
                  <c:v>29614</c:v>
                </c:pt>
                <c:pt idx="3">
                  <c:v>29482</c:v>
                </c:pt>
                <c:pt idx="4">
                  <c:v>28590</c:v>
                </c:pt>
                <c:pt idx="5">
                  <c:v>28519</c:v>
                </c:pt>
                <c:pt idx="6">
                  <c:v>27608</c:v>
                </c:pt>
                <c:pt idx="7">
                  <c:v>27608</c:v>
                </c:pt>
                <c:pt idx="8">
                  <c:v>28132</c:v>
                </c:pt>
                <c:pt idx="9">
                  <c:v>23901</c:v>
                </c:pt>
                <c:pt idx="10">
                  <c:v>23763</c:v>
                </c:pt>
                <c:pt idx="11">
                  <c:v>24576</c:v>
                </c:pt>
              </c:numCache>
            </c:numRef>
          </c:val>
          <c:smooth val="0"/>
          <c:extLst>
            <c:ext xmlns:c16="http://schemas.microsoft.com/office/drawing/2014/chart" uri="{C3380CC4-5D6E-409C-BE32-E72D297353CC}">
              <c16:uniqueId val="{00000000-C5A2-4046-A459-BB22CBBE4E8D}"/>
            </c:ext>
          </c:extLst>
        </c:ser>
        <c:dLbls>
          <c:showLegendKey val="0"/>
          <c:showVal val="0"/>
          <c:showCatName val="0"/>
          <c:showSerName val="0"/>
          <c:showPercent val="0"/>
          <c:showBubbleSize val="0"/>
        </c:dLbls>
        <c:marker val="1"/>
        <c:smooth val="0"/>
        <c:axId val="491984192"/>
        <c:axId val="491962560"/>
      </c:lineChart>
      <c:catAx>
        <c:axId val="4919841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491962560"/>
        <c:crosses val="autoZero"/>
        <c:auto val="1"/>
        <c:lblAlgn val="ctr"/>
        <c:lblOffset val="100"/>
        <c:noMultiLvlLbl val="0"/>
      </c:catAx>
      <c:valAx>
        <c:axId val="49196256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49198419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chart" Target="../charts/chart4.xml"/></Relationships>
</file>

<file path=xl/drawings/_rels/drawing4.xml.rels><?xml version="1.0" encoding="UTF-8" standalone="yes"?>
<Relationships xmlns="http://schemas.openxmlformats.org/package/2006/relationships"><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3" Type="http://schemas.openxmlformats.org/officeDocument/2006/relationships/chart" Target="../charts/chart10.xml"/><Relationship Id="rId2" Type="http://schemas.openxmlformats.org/officeDocument/2006/relationships/chart" Target="../charts/chart9.xml"/><Relationship Id="rId1" Type="http://schemas.openxmlformats.org/officeDocument/2006/relationships/chart" Target="../charts/chart8.xml"/><Relationship Id="rId4"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3" Type="http://schemas.openxmlformats.org/officeDocument/2006/relationships/chart" Target="../charts/chart14.xml"/><Relationship Id="rId2" Type="http://schemas.openxmlformats.org/officeDocument/2006/relationships/chart" Target="../charts/chart13.xml"/><Relationship Id="rId1" Type="http://schemas.openxmlformats.org/officeDocument/2006/relationships/chart" Target="../charts/chart12.xml"/><Relationship Id="rId4" Type="http://schemas.openxmlformats.org/officeDocument/2006/relationships/chart" Target="../charts/chart15.xml"/></Relationships>
</file>

<file path=xl/drawings/_rels/drawing7.xml.rels><?xml version="1.0" encoding="UTF-8" standalone="yes"?>
<Relationships xmlns="http://schemas.openxmlformats.org/package/2006/relationships"><Relationship Id="rId1" Type="http://schemas.openxmlformats.org/officeDocument/2006/relationships/chart" Target="../charts/chart16.xml"/></Relationships>
</file>

<file path=xl/drawings/_rels/drawing8.xml.rels><?xml version="1.0" encoding="UTF-8" standalone="yes"?>
<Relationships xmlns="http://schemas.openxmlformats.org/package/2006/relationships"><Relationship Id="rId2" Type="http://schemas.openxmlformats.org/officeDocument/2006/relationships/chart" Target="../charts/chart18.xml"/><Relationship Id="rId1" Type="http://schemas.openxmlformats.org/officeDocument/2006/relationships/chart" Target="../charts/chart17.xml"/></Relationships>
</file>

<file path=xl/drawings/_rels/drawing9.xml.rels><?xml version="1.0" encoding="UTF-8" standalone="yes"?>
<Relationships xmlns="http://schemas.openxmlformats.org/package/2006/relationships"><Relationship Id="rId1" Type="http://schemas.openxmlformats.org/officeDocument/2006/relationships/chart" Target="../charts/chart19.xml"/></Relationships>
</file>

<file path=xl/drawings/_rels/drawing10.xml.rels><?xml version="1.0" encoding="UTF-8" standalone="yes"?>
<Relationships xmlns="http://schemas.openxmlformats.org/package/2006/relationships"><Relationship Id="rId3" Type="http://schemas.openxmlformats.org/officeDocument/2006/relationships/chart" Target="../charts/chart22.xml"/><Relationship Id="rId2" Type="http://schemas.openxmlformats.org/officeDocument/2006/relationships/chart" Target="../charts/chart21.xml"/><Relationship Id="rId1" Type="http://schemas.openxmlformats.org/officeDocument/2006/relationships/chart" Target="../charts/chart20.xml"/></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8" Type="http://schemas.openxmlformats.org/officeDocument/2006/relationships/chart" Target="../charts/chart30.xml"/><Relationship Id="rId13" Type="http://schemas.openxmlformats.org/officeDocument/2006/relationships/chart" Target="../charts/chart35.xml"/><Relationship Id="rId3" Type="http://schemas.openxmlformats.org/officeDocument/2006/relationships/chart" Target="../charts/chart25.xml"/><Relationship Id="rId7" Type="http://schemas.openxmlformats.org/officeDocument/2006/relationships/chart" Target="../charts/chart29.xml"/><Relationship Id="rId12" Type="http://schemas.openxmlformats.org/officeDocument/2006/relationships/chart" Target="../charts/chart34.xml"/><Relationship Id="rId2" Type="http://schemas.openxmlformats.org/officeDocument/2006/relationships/chart" Target="../charts/chart24.xml"/><Relationship Id="rId1" Type="http://schemas.openxmlformats.org/officeDocument/2006/relationships/chart" Target="../charts/chart23.xml"/><Relationship Id="rId6" Type="http://schemas.openxmlformats.org/officeDocument/2006/relationships/chart" Target="../charts/chart28.xml"/><Relationship Id="rId11" Type="http://schemas.openxmlformats.org/officeDocument/2006/relationships/chart" Target="../charts/chart33.xml"/><Relationship Id="rId5" Type="http://schemas.openxmlformats.org/officeDocument/2006/relationships/chart" Target="../charts/chart27.xml"/><Relationship Id="rId10" Type="http://schemas.openxmlformats.org/officeDocument/2006/relationships/chart" Target="../charts/chart32.xml"/><Relationship Id="rId4" Type="http://schemas.openxmlformats.org/officeDocument/2006/relationships/chart" Target="../charts/chart26.xml"/><Relationship Id="rId9" Type="http://schemas.openxmlformats.org/officeDocument/2006/relationships/chart" Target="../charts/chart31.xml"/></Relationships>
</file>

<file path=xl/drawings/_rels/drawing13.xml.rels><?xml version="1.0" encoding="UTF-8" standalone="yes"?>
<Relationships xmlns="http://schemas.openxmlformats.org/package/2006/relationships"><Relationship Id="rId3" Type="http://schemas.openxmlformats.org/officeDocument/2006/relationships/chart" Target="../charts/chart38.xml"/><Relationship Id="rId2" Type="http://schemas.openxmlformats.org/officeDocument/2006/relationships/chart" Target="../charts/chart37.xml"/><Relationship Id="rId1" Type="http://schemas.openxmlformats.org/officeDocument/2006/relationships/chart" Target="../charts/chart36.xml"/><Relationship Id="rId5" Type="http://schemas.openxmlformats.org/officeDocument/2006/relationships/chart" Target="../charts/chart40.xml"/><Relationship Id="rId4" Type="http://schemas.openxmlformats.org/officeDocument/2006/relationships/chart" Target="../charts/chart39.xml"/></Relationships>
</file>

<file path=xl/drawings/drawing1.xml><?xml version="1.0" encoding="utf-8"?>
<xdr:wsDr xmlns:xdr="http://schemas.openxmlformats.org/drawingml/2006/spreadsheetDrawing" xmlns:a="http://schemas.openxmlformats.org/drawingml/2006/main">
  <xdr:twoCellAnchor>
    <xdr:from>
      <xdr:col>1</xdr:col>
      <xdr:colOff>63500</xdr:colOff>
      <xdr:row>10</xdr:row>
      <xdr:rowOff>28576</xdr:rowOff>
    </xdr:from>
    <xdr:to>
      <xdr:col>19</xdr:col>
      <xdr:colOff>433917</xdr:colOff>
      <xdr:row>24</xdr:row>
      <xdr:rowOff>61576</xdr:rowOff>
    </xdr:to>
    <xdr:graphicFrame macro="">
      <xdr:nvGraphicFramePr>
        <xdr:cNvPr id="2" name="1 Gráfico">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21</xdr:col>
      <xdr:colOff>64557</xdr:colOff>
      <xdr:row>10</xdr:row>
      <xdr:rowOff>20108</xdr:rowOff>
    </xdr:from>
    <xdr:to>
      <xdr:col>39</xdr:col>
      <xdr:colOff>508000</xdr:colOff>
      <xdr:row>24</xdr:row>
      <xdr:rowOff>53108</xdr:rowOff>
    </xdr:to>
    <xdr:graphicFrame macro="">
      <xdr:nvGraphicFramePr>
        <xdr:cNvPr id="3" name="2 Gráfico">
          <a:extLst>
            <a:ext uri="{FF2B5EF4-FFF2-40B4-BE49-F238E27FC236}">
              <a16:creationId xmlns:a16="http://schemas.microsoft.com/office/drawing/2014/main" id="{00000000-0008-0000-01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66671</xdr:colOff>
      <xdr:row>9</xdr:row>
      <xdr:rowOff>180975</xdr:rowOff>
    </xdr:from>
    <xdr:to>
      <xdr:col>19</xdr:col>
      <xdr:colOff>560917</xdr:colOff>
      <xdr:row>24</xdr:row>
      <xdr:rowOff>66675</xdr:rowOff>
    </xdr:to>
    <xdr:graphicFrame macro="">
      <xdr:nvGraphicFramePr>
        <xdr:cNvPr id="4" name="3 Gráfico">
          <a:extLst>
            <a:ext uri="{FF2B5EF4-FFF2-40B4-BE49-F238E27FC236}">
              <a16:creationId xmlns:a16="http://schemas.microsoft.com/office/drawing/2014/main" id="{00000000-0008-0000-02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xdr:col>
      <xdr:colOff>76196</xdr:colOff>
      <xdr:row>10</xdr:row>
      <xdr:rowOff>9525</xdr:rowOff>
    </xdr:from>
    <xdr:to>
      <xdr:col>19</xdr:col>
      <xdr:colOff>582083</xdr:colOff>
      <xdr:row>24</xdr:row>
      <xdr:rowOff>85725</xdr:rowOff>
    </xdr:to>
    <xdr:graphicFrame macro="">
      <xdr:nvGraphicFramePr>
        <xdr:cNvPr id="4" name="3 Gráfico">
          <a:extLst>
            <a:ext uri="{FF2B5EF4-FFF2-40B4-BE49-F238E27FC236}">
              <a16:creationId xmlns:a16="http://schemas.microsoft.com/office/drawing/2014/main" id="{00000000-0008-0000-03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xdr:col>
      <xdr:colOff>85721</xdr:colOff>
      <xdr:row>57</xdr:row>
      <xdr:rowOff>38098</xdr:rowOff>
    </xdr:from>
    <xdr:to>
      <xdr:col>14</xdr:col>
      <xdr:colOff>349249</xdr:colOff>
      <xdr:row>77</xdr:row>
      <xdr:rowOff>19049</xdr:rowOff>
    </xdr:to>
    <xdr:graphicFrame macro="">
      <xdr:nvGraphicFramePr>
        <xdr:cNvPr id="3" name="2 Gráfico">
          <a:extLst>
            <a:ext uri="{FF2B5EF4-FFF2-40B4-BE49-F238E27FC236}">
              <a16:creationId xmlns:a16="http://schemas.microsoft.com/office/drawing/2014/main" id="{00000000-0008-0000-04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20</xdr:col>
      <xdr:colOff>345016</xdr:colOff>
      <xdr:row>10</xdr:row>
      <xdr:rowOff>142876</xdr:rowOff>
    </xdr:from>
    <xdr:to>
      <xdr:col>32</xdr:col>
      <xdr:colOff>582084</xdr:colOff>
      <xdr:row>26</xdr:row>
      <xdr:rowOff>28576</xdr:rowOff>
    </xdr:to>
    <xdr:graphicFrame macro="">
      <xdr:nvGraphicFramePr>
        <xdr:cNvPr id="4" name="3 Gráfico">
          <a:extLst>
            <a:ext uri="{FF2B5EF4-FFF2-40B4-BE49-F238E27FC236}">
              <a16:creationId xmlns:a16="http://schemas.microsoft.com/office/drawing/2014/main" id="{00000000-0008-0000-04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521758</xdr:colOff>
      <xdr:row>57</xdr:row>
      <xdr:rowOff>38100</xdr:rowOff>
    </xdr:from>
    <xdr:to>
      <xdr:col>25</xdr:col>
      <xdr:colOff>245533</xdr:colOff>
      <xdr:row>71</xdr:row>
      <xdr:rowOff>114300</xdr:rowOff>
    </xdr:to>
    <xdr:graphicFrame macro="">
      <xdr:nvGraphicFramePr>
        <xdr:cNvPr id="7" name="5 Gráfico">
          <a:extLst>
            <a:ext uri="{FF2B5EF4-FFF2-40B4-BE49-F238E27FC236}">
              <a16:creationId xmlns:a16="http://schemas.microsoft.com/office/drawing/2014/main" id="{00000000-0008-0000-04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38</xdr:col>
      <xdr:colOff>454021</xdr:colOff>
      <xdr:row>4</xdr:row>
      <xdr:rowOff>64559</xdr:rowOff>
    </xdr:from>
    <xdr:to>
      <xdr:col>52</xdr:col>
      <xdr:colOff>306915</xdr:colOff>
      <xdr:row>18</xdr:row>
      <xdr:rowOff>131234</xdr:rowOff>
    </xdr:to>
    <xdr:graphicFrame macro="">
      <xdr:nvGraphicFramePr>
        <xdr:cNvPr id="3" name="2 Gráfico">
          <a:extLst>
            <a:ext uri="{FF2B5EF4-FFF2-40B4-BE49-F238E27FC236}">
              <a16:creationId xmlns:a16="http://schemas.microsoft.com/office/drawing/2014/main" id="{00000000-0008-0000-05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38</xdr:col>
      <xdr:colOff>442379</xdr:colOff>
      <xdr:row>19</xdr:row>
      <xdr:rowOff>91017</xdr:rowOff>
    </xdr:from>
    <xdr:to>
      <xdr:col>52</xdr:col>
      <xdr:colOff>296333</xdr:colOff>
      <xdr:row>34</xdr:row>
      <xdr:rowOff>169333</xdr:rowOff>
    </xdr:to>
    <xdr:graphicFrame macro="">
      <xdr:nvGraphicFramePr>
        <xdr:cNvPr id="4" name="3 Gráfico">
          <a:extLst>
            <a:ext uri="{FF2B5EF4-FFF2-40B4-BE49-F238E27FC236}">
              <a16:creationId xmlns:a16="http://schemas.microsoft.com/office/drawing/2014/main" id="{00000000-0008-0000-05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33863</xdr:colOff>
      <xdr:row>43</xdr:row>
      <xdr:rowOff>139701</xdr:rowOff>
    </xdr:from>
    <xdr:to>
      <xdr:col>17</xdr:col>
      <xdr:colOff>144547</xdr:colOff>
      <xdr:row>58</xdr:row>
      <xdr:rowOff>25401</xdr:rowOff>
    </xdr:to>
    <xdr:graphicFrame macro="">
      <xdr:nvGraphicFramePr>
        <xdr:cNvPr id="5" name="4 Gráfico">
          <a:extLst>
            <a:ext uri="{FF2B5EF4-FFF2-40B4-BE49-F238E27FC236}">
              <a16:creationId xmlns:a16="http://schemas.microsoft.com/office/drawing/2014/main" id="{00000000-0008-0000-05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18</xdr:col>
      <xdr:colOff>48683</xdr:colOff>
      <xdr:row>43</xdr:row>
      <xdr:rowOff>115358</xdr:rowOff>
    </xdr:from>
    <xdr:to>
      <xdr:col>33</xdr:col>
      <xdr:colOff>560916</xdr:colOff>
      <xdr:row>58</xdr:row>
      <xdr:rowOff>1058</xdr:rowOff>
    </xdr:to>
    <xdr:graphicFrame macro="">
      <xdr:nvGraphicFramePr>
        <xdr:cNvPr id="6" name="5 Gráfico">
          <a:extLst>
            <a:ext uri="{FF2B5EF4-FFF2-40B4-BE49-F238E27FC236}">
              <a16:creationId xmlns:a16="http://schemas.microsoft.com/office/drawing/2014/main" id="{00000000-0008-0000-05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1</xdr:col>
      <xdr:colOff>66143</xdr:colOff>
      <xdr:row>15</xdr:row>
      <xdr:rowOff>105040</xdr:rowOff>
    </xdr:from>
    <xdr:to>
      <xdr:col>37</xdr:col>
      <xdr:colOff>535780</xdr:colOff>
      <xdr:row>30</xdr:row>
      <xdr:rowOff>174096</xdr:rowOff>
    </xdr:to>
    <xdr:graphicFrame macro="">
      <xdr:nvGraphicFramePr>
        <xdr:cNvPr id="2" name="1 Gráfico">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3704</xdr:colOff>
      <xdr:row>45</xdr:row>
      <xdr:rowOff>136260</xdr:rowOff>
    </xdr:from>
    <xdr:to>
      <xdr:col>23</xdr:col>
      <xdr:colOff>635000</xdr:colOff>
      <xdr:row>61</xdr:row>
      <xdr:rowOff>60060</xdr:rowOff>
    </xdr:to>
    <xdr:graphicFrame macro="">
      <xdr:nvGraphicFramePr>
        <xdr:cNvPr id="4" name="3 Gráfico">
          <a:extLst>
            <a:ext uri="{FF2B5EF4-FFF2-40B4-BE49-F238E27FC236}">
              <a16:creationId xmlns:a16="http://schemas.microsoft.com/office/drawing/2014/main" id="{00000000-0008-0000-06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59793</xdr:colOff>
      <xdr:row>62</xdr:row>
      <xdr:rowOff>7935</xdr:rowOff>
    </xdr:from>
    <xdr:to>
      <xdr:col>23</xdr:col>
      <xdr:colOff>624416</xdr:colOff>
      <xdr:row>77</xdr:row>
      <xdr:rowOff>59794</xdr:rowOff>
    </xdr:to>
    <xdr:graphicFrame macro="">
      <xdr:nvGraphicFramePr>
        <xdr:cNvPr id="5" name="4 Gráfico">
          <a:extLst>
            <a:ext uri="{FF2B5EF4-FFF2-40B4-BE49-F238E27FC236}">
              <a16:creationId xmlns:a16="http://schemas.microsoft.com/office/drawing/2014/main" id="{00000000-0008-0000-06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65615</xdr:colOff>
      <xdr:row>81</xdr:row>
      <xdr:rowOff>27251</xdr:rowOff>
    </xdr:from>
    <xdr:to>
      <xdr:col>23</xdr:col>
      <xdr:colOff>624417</xdr:colOff>
      <xdr:row>96</xdr:row>
      <xdr:rowOff>55826</xdr:rowOff>
    </xdr:to>
    <xdr:graphicFrame macro="">
      <xdr:nvGraphicFramePr>
        <xdr:cNvPr id="6" name="5 Gráfico">
          <a:extLst>
            <a:ext uri="{FF2B5EF4-FFF2-40B4-BE49-F238E27FC236}">
              <a16:creationId xmlns:a16="http://schemas.microsoft.com/office/drawing/2014/main" id="{00000000-0008-0000-06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1</xdr:col>
      <xdr:colOff>8462</xdr:colOff>
      <xdr:row>15</xdr:row>
      <xdr:rowOff>64558</xdr:rowOff>
    </xdr:from>
    <xdr:to>
      <xdr:col>37</xdr:col>
      <xdr:colOff>440531</xdr:colOff>
      <xdr:row>31</xdr:row>
      <xdr:rowOff>83608</xdr:rowOff>
    </xdr:to>
    <xdr:graphicFrame macro="">
      <xdr:nvGraphicFramePr>
        <xdr:cNvPr id="2" name="1 Gráfico">
          <a:extLst>
            <a:ext uri="{FF2B5EF4-FFF2-40B4-BE49-F238E27FC236}">
              <a16:creationId xmlns:a16="http://schemas.microsoft.com/office/drawing/2014/main" id="{00000000-0008-0000-07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11</xdr:col>
      <xdr:colOff>666748</xdr:colOff>
      <xdr:row>17</xdr:row>
      <xdr:rowOff>75138</xdr:rowOff>
    </xdr:from>
    <xdr:to>
      <xdr:col>24</xdr:col>
      <xdr:colOff>174748</xdr:colOff>
      <xdr:row>31</xdr:row>
      <xdr:rowOff>151338</xdr:rowOff>
    </xdr:to>
    <xdr:graphicFrame macro="">
      <xdr:nvGraphicFramePr>
        <xdr:cNvPr id="6" name="5 Gráfico">
          <a:extLst>
            <a:ext uri="{FF2B5EF4-FFF2-40B4-BE49-F238E27FC236}">
              <a16:creationId xmlns:a16="http://schemas.microsoft.com/office/drawing/2014/main" id="{00000000-0008-0000-08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79372</xdr:colOff>
      <xdr:row>17</xdr:row>
      <xdr:rowOff>59266</xdr:rowOff>
    </xdr:from>
    <xdr:to>
      <xdr:col>11</xdr:col>
      <xdr:colOff>518583</xdr:colOff>
      <xdr:row>31</xdr:row>
      <xdr:rowOff>135466</xdr:rowOff>
    </xdr:to>
    <xdr:graphicFrame macro="">
      <xdr:nvGraphicFramePr>
        <xdr:cNvPr id="7" name="6 Gráfico">
          <a:extLst>
            <a:ext uri="{FF2B5EF4-FFF2-40B4-BE49-F238E27FC236}">
              <a16:creationId xmlns:a16="http://schemas.microsoft.com/office/drawing/2014/main" id="{00000000-0008-0000-08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23</xdr:col>
      <xdr:colOff>358776</xdr:colOff>
      <xdr:row>5</xdr:row>
      <xdr:rowOff>76200</xdr:rowOff>
    </xdr:from>
    <xdr:to>
      <xdr:col>30</xdr:col>
      <xdr:colOff>539752</xdr:colOff>
      <xdr:row>21</xdr:row>
      <xdr:rowOff>52916</xdr:rowOff>
    </xdr:to>
    <xdr:graphicFrame macro="">
      <xdr:nvGraphicFramePr>
        <xdr:cNvPr id="3" name="2 Gráfico">
          <a:extLst>
            <a:ext uri="{FF2B5EF4-FFF2-40B4-BE49-F238E27FC236}">
              <a16:creationId xmlns:a16="http://schemas.microsoft.com/office/drawing/2014/main" id="{00000000-0008-0000-09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9</xdr:col>
      <xdr:colOff>400050</xdr:colOff>
      <xdr:row>10</xdr:row>
      <xdr:rowOff>161925</xdr:rowOff>
    </xdr:from>
    <xdr:to>
      <xdr:col>19</xdr:col>
      <xdr:colOff>508800</xdr:colOff>
      <xdr:row>20</xdr:row>
      <xdr:rowOff>56925</xdr:rowOff>
    </xdr:to>
    <xdr:graphicFrame macro="">
      <xdr:nvGraphicFramePr>
        <xdr:cNvPr id="6" name="5 Gráfico">
          <a:extLst>
            <a:ext uri="{FF2B5EF4-FFF2-40B4-BE49-F238E27FC236}">
              <a16:creationId xmlns:a16="http://schemas.microsoft.com/office/drawing/2014/main" id="{00000000-0008-0000-0A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95250</xdr:colOff>
      <xdr:row>10</xdr:row>
      <xdr:rowOff>142876</xdr:rowOff>
    </xdr:from>
    <xdr:to>
      <xdr:col>9</xdr:col>
      <xdr:colOff>204000</xdr:colOff>
      <xdr:row>20</xdr:row>
      <xdr:rowOff>37876</xdr:rowOff>
    </xdr:to>
    <xdr:graphicFrame macro="">
      <xdr:nvGraphicFramePr>
        <xdr:cNvPr id="7" name="6 Gráfico">
          <a:extLst>
            <a:ext uri="{FF2B5EF4-FFF2-40B4-BE49-F238E27FC236}">
              <a16:creationId xmlns:a16="http://schemas.microsoft.com/office/drawing/2014/main" id="{00000000-0008-0000-0A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209549</xdr:colOff>
      <xdr:row>21</xdr:row>
      <xdr:rowOff>0</xdr:rowOff>
    </xdr:from>
    <xdr:to>
      <xdr:col>14</xdr:col>
      <xdr:colOff>318299</xdr:colOff>
      <xdr:row>30</xdr:row>
      <xdr:rowOff>85500</xdr:rowOff>
    </xdr:to>
    <xdr:graphicFrame macro="">
      <xdr:nvGraphicFramePr>
        <xdr:cNvPr id="8" name="7 Gráfico">
          <a:extLst>
            <a:ext uri="{FF2B5EF4-FFF2-40B4-BE49-F238E27FC236}">
              <a16:creationId xmlns:a16="http://schemas.microsoft.com/office/drawing/2014/main" id="{00000000-0008-0000-0A00-00000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57151</xdr:colOff>
      <xdr:row>10</xdr:row>
      <xdr:rowOff>95251</xdr:rowOff>
    </xdr:from>
    <xdr:to>
      <xdr:col>16</xdr:col>
      <xdr:colOff>685801</xdr:colOff>
      <xdr:row>24</xdr:row>
      <xdr:rowOff>176737</xdr:rowOff>
    </xdr:to>
    <xdr:pic>
      <xdr:nvPicPr>
        <xdr:cNvPr id="2" name="Imagen 1">
          <a:extLst>
            <a:ext uri="{FF2B5EF4-FFF2-40B4-BE49-F238E27FC236}">
              <a16:creationId xmlns:a16="http://schemas.microsoft.com/office/drawing/2014/main" id="{3CC45E40-1111-4DBB-A4E3-13DE8BF8DDAF}"/>
            </a:ext>
          </a:extLst>
        </xdr:cNvPr>
        <xdr:cNvPicPr>
          <a:picLocks noChangeAspect="1"/>
        </xdr:cNvPicPr>
      </xdr:nvPicPr>
      <xdr:blipFill>
        <a:blip xmlns:r="http://schemas.openxmlformats.org/officeDocument/2006/relationships" r:embed="rId1"/>
        <a:stretch>
          <a:fillRect/>
        </a:stretch>
      </xdr:blipFill>
      <xdr:spPr>
        <a:xfrm>
          <a:off x="161926" y="2190751"/>
          <a:ext cx="11449050" cy="2748486"/>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1</xdr:col>
      <xdr:colOff>42334</xdr:colOff>
      <xdr:row>79</xdr:row>
      <xdr:rowOff>127000</xdr:rowOff>
    </xdr:from>
    <xdr:to>
      <xdr:col>7</xdr:col>
      <xdr:colOff>635000</xdr:colOff>
      <xdr:row>95</xdr:row>
      <xdr:rowOff>169333</xdr:rowOff>
    </xdr:to>
    <xdr:graphicFrame macro="">
      <xdr:nvGraphicFramePr>
        <xdr:cNvPr id="2" name="1 Gráfico">
          <a:extLst>
            <a:ext uri="{FF2B5EF4-FFF2-40B4-BE49-F238E27FC236}">
              <a16:creationId xmlns:a16="http://schemas.microsoft.com/office/drawing/2014/main" id="{00000000-0008-0000-0C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730251</xdr:colOff>
      <xdr:row>79</xdr:row>
      <xdr:rowOff>126999</xdr:rowOff>
    </xdr:from>
    <xdr:to>
      <xdr:col>14</xdr:col>
      <xdr:colOff>656169</xdr:colOff>
      <xdr:row>95</xdr:row>
      <xdr:rowOff>169333</xdr:rowOff>
    </xdr:to>
    <xdr:graphicFrame macro="">
      <xdr:nvGraphicFramePr>
        <xdr:cNvPr id="3" name="2 Gráfico">
          <a:extLst>
            <a:ext uri="{FF2B5EF4-FFF2-40B4-BE49-F238E27FC236}">
              <a16:creationId xmlns:a16="http://schemas.microsoft.com/office/drawing/2014/main" id="{00000000-0008-0000-0C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74086</xdr:colOff>
      <xdr:row>96</xdr:row>
      <xdr:rowOff>169333</xdr:rowOff>
    </xdr:from>
    <xdr:to>
      <xdr:col>14</xdr:col>
      <xdr:colOff>592668</xdr:colOff>
      <xdr:row>113</xdr:row>
      <xdr:rowOff>105834</xdr:rowOff>
    </xdr:to>
    <xdr:graphicFrame macro="">
      <xdr:nvGraphicFramePr>
        <xdr:cNvPr id="4" name="3 Gráfico">
          <a:extLst>
            <a:ext uri="{FF2B5EF4-FFF2-40B4-BE49-F238E27FC236}">
              <a16:creationId xmlns:a16="http://schemas.microsoft.com/office/drawing/2014/main" id="{00000000-0008-0000-0C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45</xdr:col>
      <xdr:colOff>529165</xdr:colOff>
      <xdr:row>27</xdr:row>
      <xdr:rowOff>35981</xdr:rowOff>
    </xdr:from>
    <xdr:to>
      <xdr:col>53</xdr:col>
      <xdr:colOff>193165</xdr:colOff>
      <xdr:row>41</xdr:row>
      <xdr:rowOff>112181</xdr:rowOff>
    </xdr:to>
    <xdr:graphicFrame macro="">
      <xdr:nvGraphicFramePr>
        <xdr:cNvPr id="5" name="Gráfico 4">
          <a:extLst>
            <a:ext uri="{FF2B5EF4-FFF2-40B4-BE49-F238E27FC236}">
              <a16:creationId xmlns:a16="http://schemas.microsoft.com/office/drawing/2014/main" id="{00000000-0008-0000-0C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15</xdr:col>
      <xdr:colOff>232836</xdr:colOff>
      <xdr:row>27</xdr:row>
      <xdr:rowOff>25400</xdr:rowOff>
    </xdr:from>
    <xdr:to>
      <xdr:col>22</xdr:col>
      <xdr:colOff>658836</xdr:colOff>
      <xdr:row>41</xdr:row>
      <xdr:rowOff>101600</xdr:rowOff>
    </xdr:to>
    <xdr:graphicFrame macro="">
      <xdr:nvGraphicFramePr>
        <xdr:cNvPr id="6" name="Gráfico 5">
          <a:extLst>
            <a:ext uri="{FF2B5EF4-FFF2-40B4-BE49-F238E27FC236}">
              <a16:creationId xmlns:a16="http://schemas.microsoft.com/office/drawing/2014/main" id="{00000000-0008-0000-0C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22</xdr:col>
      <xdr:colOff>687918</xdr:colOff>
      <xdr:row>27</xdr:row>
      <xdr:rowOff>25398</xdr:rowOff>
    </xdr:from>
    <xdr:to>
      <xdr:col>30</xdr:col>
      <xdr:colOff>351918</xdr:colOff>
      <xdr:row>41</xdr:row>
      <xdr:rowOff>101598</xdr:rowOff>
    </xdr:to>
    <xdr:graphicFrame macro="">
      <xdr:nvGraphicFramePr>
        <xdr:cNvPr id="7" name="Gráfico 6">
          <a:extLst>
            <a:ext uri="{FF2B5EF4-FFF2-40B4-BE49-F238E27FC236}">
              <a16:creationId xmlns:a16="http://schemas.microsoft.com/office/drawing/2014/main" id="{00000000-0008-0000-0C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30</xdr:col>
      <xdr:colOff>380992</xdr:colOff>
      <xdr:row>27</xdr:row>
      <xdr:rowOff>25401</xdr:rowOff>
    </xdr:from>
    <xdr:to>
      <xdr:col>38</xdr:col>
      <xdr:colOff>44992</xdr:colOff>
      <xdr:row>41</xdr:row>
      <xdr:rowOff>101601</xdr:rowOff>
    </xdr:to>
    <xdr:graphicFrame macro="">
      <xdr:nvGraphicFramePr>
        <xdr:cNvPr id="8" name="Gráfico 7">
          <a:extLst>
            <a:ext uri="{FF2B5EF4-FFF2-40B4-BE49-F238E27FC236}">
              <a16:creationId xmlns:a16="http://schemas.microsoft.com/office/drawing/2014/main" id="{00000000-0008-0000-0C00-00000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38</xdr:col>
      <xdr:colOff>84666</xdr:colOff>
      <xdr:row>27</xdr:row>
      <xdr:rowOff>31748</xdr:rowOff>
    </xdr:from>
    <xdr:to>
      <xdr:col>45</xdr:col>
      <xdr:colOff>510666</xdr:colOff>
      <xdr:row>41</xdr:row>
      <xdr:rowOff>107948</xdr:rowOff>
    </xdr:to>
    <xdr:graphicFrame macro="">
      <xdr:nvGraphicFramePr>
        <xdr:cNvPr id="9" name="Gráfico 8">
          <a:extLst>
            <a:ext uri="{FF2B5EF4-FFF2-40B4-BE49-F238E27FC236}">
              <a16:creationId xmlns:a16="http://schemas.microsoft.com/office/drawing/2014/main" id="{00000000-0008-0000-0C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15</xdr:col>
      <xdr:colOff>243419</xdr:colOff>
      <xdr:row>42</xdr:row>
      <xdr:rowOff>14816</xdr:rowOff>
    </xdr:from>
    <xdr:to>
      <xdr:col>22</xdr:col>
      <xdr:colOff>669419</xdr:colOff>
      <xdr:row>55</xdr:row>
      <xdr:rowOff>122766</xdr:rowOff>
    </xdr:to>
    <xdr:graphicFrame macro="">
      <xdr:nvGraphicFramePr>
        <xdr:cNvPr id="11" name="Gráfico 10">
          <a:extLst>
            <a:ext uri="{FF2B5EF4-FFF2-40B4-BE49-F238E27FC236}">
              <a16:creationId xmlns:a16="http://schemas.microsoft.com/office/drawing/2014/main" id="{00000000-0008-0000-0C00-00000B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22</xdr:col>
      <xdr:colOff>698493</xdr:colOff>
      <xdr:row>42</xdr:row>
      <xdr:rowOff>4231</xdr:rowOff>
    </xdr:from>
    <xdr:to>
      <xdr:col>30</xdr:col>
      <xdr:colOff>362493</xdr:colOff>
      <xdr:row>55</xdr:row>
      <xdr:rowOff>112181</xdr:rowOff>
    </xdr:to>
    <xdr:graphicFrame macro="">
      <xdr:nvGraphicFramePr>
        <xdr:cNvPr id="12" name="Gráfico 11">
          <a:extLst>
            <a:ext uri="{FF2B5EF4-FFF2-40B4-BE49-F238E27FC236}">
              <a16:creationId xmlns:a16="http://schemas.microsoft.com/office/drawing/2014/main" id="{00000000-0008-0000-0C00-00000C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30</xdr:col>
      <xdr:colOff>381002</xdr:colOff>
      <xdr:row>42</xdr:row>
      <xdr:rowOff>25400</xdr:rowOff>
    </xdr:from>
    <xdr:to>
      <xdr:col>38</xdr:col>
      <xdr:colOff>45002</xdr:colOff>
      <xdr:row>55</xdr:row>
      <xdr:rowOff>133350</xdr:rowOff>
    </xdr:to>
    <xdr:graphicFrame macro="">
      <xdr:nvGraphicFramePr>
        <xdr:cNvPr id="13" name="Gráfico 12">
          <a:extLst>
            <a:ext uri="{FF2B5EF4-FFF2-40B4-BE49-F238E27FC236}">
              <a16:creationId xmlns:a16="http://schemas.microsoft.com/office/drawing/2014/main" id="{00000000-0008-0000-0C00-00000D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38</xdr:col>
      <xdr:colOff>63496</xdr:colOff>
      <xdr:row>42</xdr:row>
      <xdr:rowOff>25399</xdr:rowOff>
    </xdr:from>
    <xdr:to>
      <xdr:col>45</xdr:col>
      <xdr:colOff>489496</xdr:colOff>
      <xdr:row>55</xdr:row>
      <xdr:rowOff>133349</xdr:rowOff>
    </xdr:to>
    <xdr:graphicFrame macro="">
      <xdr:nvGraphicFramePr>
        <xdr:cNvPr id="14" name="Gráfico 13">
          <a:extLst>
            <a:ext uri="{FF2B5EF4-FFF2-40B4-BE49-F238E27FC236}">
              <a16:creationId xmlns:a16="http://schemas.microsoft.com/office/drawing/2014/main" id="{00000000-0008-0000-0C00-00000E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45</xdr:col>
      <xdr:colOff>529166</xdr:colOff>
      <xdr:row>42</xdr:row>
      <xdr:rowOff>35982</xdr:rowOff>
    </xdr:from>
    <xdr:to>
      <xdr:col>53</xdr:col>
      <xdr:colOff>193166</xdr:colOff>
      <xdr:row>56</xdr:row>
      <xdr:rowOff>143932</xdr:rowOff>
    </xdr:to>
    <xdr:graphicFrame macro="">
      <xdr:nvGraphicFramePr>
        <xdr:cNvPr id="15" name="Gráfico 14">
          <a:extLst>
            <a:ext uri="{FF2B5EF4-FFF2-40B4-BE49-F238E27FC236}">
              <a16:creationId xmlns:a16="http://schemas.microsoft.com/office/drawing/2014/main" id="{00000000-0008-0000-0C00-00000F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210609</xdr:colOff>
      <xdr:row>18</xdr:row>
      <xdr:rowOff>162984</xdr:rowOff>
    </xdr:from>
    <xdr:to>
      <xdr:col>6</xdr:col>
      <xdr:colOff>210609</xdr:colOff>
      <xdr:row>33</xdr:row>
      <xdr:rowOff>48684</xdr:rowOff>
    </xdr:to>
    <xdr:graphicFrame macro="">
      <xdr:nvGraphicFramePr>
        <xdr:cNvPr id="2" name="Gráfico 1">
          <a:extLst>
            <a:ext uri="{FF2B5EF4-FFF2-40B4-BE49-F238E27FC236}">
              <a16:creationId xmlns:a16="http://schemas.microsoft.com/office/drawing/2014/main" id="{00000000-0008-0000-1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296334</xdr:colOff>
      <xdr:row>18</xdr:row>
      <xdr:rowOff>164042</xdr:rowOff>
    </xdr:from>
    <xdr:to>
      <xdr:col>12</xdr:col>
      <xdr:colOff>296334</xdr:colOff>
      <xdr:row>33</xdr:row>
      <xdr:rowOff>49742</xdr:rowOff>
    </xdr:to>
    <xdr:graphicFrame macro="">
      <xdr:nvGraphicFramePr>
        <xdr:cNvPr id="3" name="Gráfico 2">
          <a:extLst>
            <a:ext uri="{FF2B5EF4-FFF2-40B4-BE49-F238E27FC236}">
              <a16:creationId xmlns:a16="http://schemas.microsoft.com/office/drawing/2014/main" id="{00000000-0008-0000-10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12</xdr:col>
      <xdr:colOff>359834</xdr:colOff>
      <xdr:row>18</xdr:row>
      <xdr:rowOff>162984</xdr:rowOff>
    </xdr:from>
    <xdr:to>
      <xdr:col>18</xdr:col>
      <xdr:colOff>359834</xdr:colOff>
      <xdr:row>33</xdr:row>
      <xdr:rowOff>48684</xdr:rowOff>
    </xdr:to>
    <xdr:graphicFrame macro="">
      <xdr:nvGraphicFramePr>
        <xdr:cNvPr id="4" name="Gráfico 3">
          <a:extLst>
            <a:ext uri="{FF2B5EF4-FFF2-40B4-BE49-F238E27FC236}">
              <a16:creationId xmlns:a16="http://schemas.microsoft.com/office/drawing/2014/main" id="{00000000-0008-0000-10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18</xdr:col>
      <xdr:colOff>412751</xdr:colOff>
      <xdr:row>18</xdr:row>
      <xdr:rowOff>152400</xdr:rowOff>
    </xdr:from>
    <xdr:to>
      <xdr:col>24</xdr:col>
      <xdr:colOff>412751</xdr:colOff>
      <xdr:row>33</xdr:row>
      <xdr:rowOff>38100</xdr:rowOff>
    </xdr:to>
    <xdr:graphicFrame macro="">
      <xdr:nvGraphicFramePr>
        <xdr:cNvPr id="5" name="Gráfico 4">
          <a:extLst>
            <a:ext uri="{FF2B5EF4-FFF2-40B4-BE49-F238E27FC236}">
              <a16:creationId xmlns:a16="http://schemas.microsoft.com/office/drawing/2014/main" id="{00000000-0008-0000-10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24</xdr:col>
      <xdr:colOff>465667</xdr:colOff>
      <xdr:row>18</xdr:row>
      <xdr:rowOff>152400</xdr:rowOff>
    </xdr:from>
    <xdr:to>
      <xdr:col>30</xdr:col>
      <xdr:colOff>465667</xdr:colOff>
      <xdr:row>33</xdr:row>
      <xdr:rowOff>38100</xdr:rowOff>
    </xdr:to>
    <xdr:graphicFrame macro="">
      <xdr:nvGraphicFramePr>
        <xdr:cNvPr id="6" name="Gráfico 5">
          <a:extLst>
            <a:ext uri="{FF2B5EF4-FFF2-40B4-BE49-F238E27FC236}">
              <a16:creationId xmlns:a16="http://schemas.microsoft.com/office/drawing/2014/main" id="{00000000-0008-0000-10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18"/>
  <sheetViews>
    <sheetView workbookViewId="0">
      <selection activeCell="B14" sqref="B14"/>
    </sheetView>
  </sheetViews>
  <sheetFormatPr baseColWidth="10" defaultRowHeight="15" x14ac:dyDescent="0.25"/>
  <cols>
    <col min="2" max="2" width="47.5703125" bestFit="1" customWidth="1"/>
  </cols>
  <sheetData>
    <row r="2" spans="1:2" ht="23.25" x14ac:dyDescent="0.35">
      <c r="B2" s="125" t="s">
        <v>100</v>
      </c>
    </row>
    <row r="3" spans="1:2" ht="18.75" x14ac:dyDescent="0.3">
      <c r="A3" s="131">
        <v>1</v>
      </c>
      <c r="B3" s="124" t="s">
        <v>88</v>
      </c>
    </row>
    <row r="4" spans="1:2" ht="18.75" x14ac:dyDescent="0.3">
      <c r="A4" s="131">
        <v>2</v>
      </c>
      <c r="B4" s="124" t="s">
        <v>89</v>
      </c>
    </row>
    <row r="5" spans="1:2" ht="18.75" x14ac:dyDescent="0.3">
      <c r="A5" s="131">
        <v>3</v>
      </c>
      <c r="B5" s="124" t="s">
        <v>90</v>
      </c>
    </row>
    <row r="6" spans="1:2" ht="18.75" x14ac:dyDescent="0.3">
      <c r="A6" s="131">
        <v>4</v>
      </c>
      <c r="B6" s="124" t="s">
        <v>91</v>
      </c>
    </row>
    <row r="7" spans="1:2" ht="18.75" x14ac:dyDescent="0.3">
      <c r="A7" s="131">
        <v>5</v>
      </c>
      <c r="B7" s="124" t="s">
        <v>92</v>
      </c>
    </row>
    <row r="8" spans="1:2" ht="18.75" x14ac:dyDescent="0.3">
      <c r="A8" s="131">
        <v>6</v>
      </c>
      <c r="B8" s="124" t="s">
        <v>93</v>
      </c>
    </row>
    <row r="9" spans="1:2" ht="18.75" x14ac:dyDescent="0.3">
      <c r="A9" s="131">
        <v>7</v>
      </c>
      <c r="B9" s="124" t="s">
        <v>94</v>
      </c>
    </row>
    <row r="10" spans="1:2" ht="18.75" x14ac:dyDescent="0.3">
      <c r="A10" s="131">
        <v>8</v>
      </c>
      <c r="B10" s="124" t="s">
        <v>95</v>
      </c>
    </row>
    <row r="11" spans="1:2" ht="18.75" x14ac:dyDescent="0.3">
      <c r="A11" s="131">
        <v>9</v>
      </c>
      <c r="B11" s="124" t="s">
        <v>96</v>
      </c>
    </row>
    <row r="12" spans="1:2" s="189" customFormat="1" ht="18.75" x14ac:dyDescent="0.3">
      <c r="A12" s="131">
        <v>10</v>
      </c>
      <c r="B12" s="124" t="s">
        <v>97</v>
      </c>
    </row>
    <row r="13" spans="1:2" s="189" customFormat="1" ht="18.75" x14ac:dyDescent="0.3">
      <c r="A13" s="131">
        <v>11</v>
      </c>
      <c r="B13" s="124" t="s">
        <v>98</v>
      </c>
    </row>
    <row r="14" spans="1:2" s="189" customFormat="1" ht="18.75" x14ac:dyDescent="0.3">
      <c r="A14" s="131">
        <v>12</v>
      </c>
      <c r="B14" s="124" t="s">
        <v>99</v>
      </c>
    </row>
    <row r="15" spans="1:2" s="189" customFormat="1" ht="18.75" x14ac:dyDescent="0.3">
      <c r="A15" s="131">
        <v>13</v>
      </c>
      <c r="B15" s="124" t="s">
        <v>140</v>
      </c>
    </row>
    <row r="16" spans="1:2" ht="18.75" x14ac:dyDescent="0.3">
      <c r="A16" s="131">
        <v>14</v>
      </c>
      <c r="B16" s="124" t="s">
        <v>172</v>
      </c>
    </row>
    <row r="17" spans="1:2" s="189" customFormat="1" ht="18.75" x14ac:dyDescent="0.3">
      <c r="A17" s="131">
        <v>15</v>
      </c>
      <c r="B17" s="124" t="s">
        <v>173</v>
      </c>
    </row>
    <row r="18" spans="1:2" ht="18.75" x14ac:dyDescent="0.3">
      <c r="A18" s="131">
        <v>16</v>
      </c>
      <c r="B18" s="124" t="s">
        <v>192</v>
      </c>
    </row>
  </sheetData>
  <hyperlinks>
    <hyperlink ref="B3" location="Establecimientos!A1" display="Establecimientos"/>
    <hyperlink ref="B4" location="'Matricula por Sector'!A1" display="Matrícula por Sector"/>
    <hyperlink ref="B5" location="'Matricula por Zona'!A1" display="Matrícula por Zona"/>
    <hyperlink ref="B6" location="'Matricula por Grado'!A1" display="Matrícula por grado"/>
    <hyperlink ref="B7" location="'Matricula por Grado y Sector'!A1" display="Matrícula por Grado y Sector"/>
    <hyperlink ref="B8" location="'Matricula por Sector y Nivel'!A1" display="Matrícula por Sector y Nivel"/>
    <hyperlink ref="B9" location="'Matricula por Zona y Nivel'!A1" display="Matrícula por Zona y Nivel"/>
    <hyperlink ref="B10" location="'Matricula por Metodología'!A1" display="Matrícula por Metodología"/>
    <hyperlink ref="B11" location="'Matricula por Institución'!A1" display="Matrícula por Institución"/>
    <hyperlink ref="B15" location="'Matricula por Grado y Edad'!A1" display="Matricula por Grado y Edad"/>
    <hyperlink ref="B16" location="'Poblacion DANE'!A1" display="Población DANE Pitalito"/>
    <hyperlink ref="B12" location="'Matricula Población Vulnerable'!A1" display="Matrícula Población Vulnerable"/>
    <hyperlink ref="B13" location="Alfabetizacion!A1" display="Alfabetización"/>
    <hyperlink ref="B17" location="'Poblacion DANE Nacional'!A1" display="Población DANE Nacional"/>
    <hyperlink ref="B14" location="Coberturas!A1" display="Coberturas"/>
    <hyperlink ref="B18" location="'Población SISBEN'!A1" display="Población SISBEN Pitalito"/>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53"/>
  <sheetViews>
    <sheetView zoomScale="90" zoomScaleNormal="90" workbookViewId="0">
      <selection activeCell="B53" sqref="B53"/>
    </sheetView>
  </sheetViews>
  <sheetFormatPr baseColWidth="10" defaultRowHeight="15" x14ac:dyDescent="0.25"/>
  <cols>
    <col min="1" max="1" width="1.42578125" style="11" customWidth="1"/>
    <col min="3" max="6" width="9" customWidth="1"/>
    <col min="7" max="12" width="9" style="189" customWidth="1"/>
    <col min="13" max="13" width="9" customWidth="1"/>
    <col min="14" max="19" width="9" style="189" customWidth="1"/>
    <col min="20" max="20" width="8" style="189" customWidth="1"/>
    <col min="21" max="21" width="1.85546875" style="189" customWidth="1"/>
    <col min="23" max="40" width="9" customWidth="1"/>
  </cols>
  <sheetData>
    <row r="1" spans="2:40" x14ac:dyDescent="0.25">
      <c r="B1" s="594" t="s">
        <v>0</v>
      </c>
      <c r="C1" s="594"/>
      <c r="D1" s="594"/>
      <c r="E1" s="594"/>
      <c r="F1" s="594"/>
      <c r="G1" s="594"/>
      <c r="H1" s="594"/>
      <c r="I1" s="594"/>
      <c r="J1" s="594"/>
      <c r="K1" s="594"/>
      <c r="L1" s="594"/>
      <c r="M1" s="594"/>
      <c r="N1" s="594"/>
      <c r="O1" s="594"/>
      <c r="P1" s="594"/>
      <c r="Q1" s="594"/>
      <c r="R1" s="594"/>
      <c r="S1" s="594"/>
      <c r="T1" s="594"/>
      <c r="U1" s="594"/>
      <c r="V1" s="594"/>
      <c r="W1" s="594"/>
      <c r="X1" s="594"/>
      <c r="Y1" s="594"/>
      <c r="Z1" s="594"/>
      <c r="AA1" s="594"/>
      <c r="AB1" s="594"/>
      <c r="AC1" s="594"/>
      <c r="AD1" s="594"/>
      <c r="AE1" s="594"/>
      <c r="AF1" s="594"/>
      <c r="AG1" s="594"/>
      <c r="AH1" s="594"/>
      <c r="AI1" s="594"/>
      <c r="AJ1" s="594"/>
      <c r="AK1" s="594"/>
      <c r="AL1" s="594"/>
      <c r="AM1" s="594"/>
      <c r="AN1" s="594"/>
    </row>
    <row r="2" spans="2:40" x14ac:dyDescent="0.25">
      <c r="B2" s="594" t="s">
        <v>1</v>
      </c>
      <c r="C2" s="594"/>
      <c r="D2" s="594"/>
      <c r="E2" s="594"/>
      <c r="F2" s="594"/>
      <c r="G2" s="594"/>
      <c r="H2" s="594"/>
      <c r="I2" s="594"/>
      <c r="J2" s="594"/>
      <c r="K2" s="594"/>
      <c r="L2" s="594"/>
      <c r="M2" s="594"/>
      <c r="N2" s="594"/>
      <c r="O2" s="594"/>
      <c r="P2" s="594"/>
      <c r="Q2" s="594"/>
      <c r="R2" s="594"/>
      <c r="S2" s="594"/>
      <c r="T2" s="594"/>
      <c r="U2" s="594"/>
      <c r="V2" s="594"/>
      <c r="W2" s="594"/>
      <c r="X2" s="594"/>
      <c r="Y2" s="594"/>
      <c r="Z2" s="594"/>
      <c r="AA2" s="594"/>
      <c r="AB2" s="594"/>
      <c r="AC2" s="594"/>
      <c r="AD2" s="594"/>
      <c r="AE2" s="594"/>
      <c r="AF2" s="594"/>
      <c r="AG2" s="594"/>
      <c r="AH2" s="594"/>
      <c r="AI2" s="594"/>
      <c r="AJ2" s="594"/>
      <c r="AK2" s="594"/>
      <c r="AL2" s="594"/>
      <c r="AM2" s="594"/>
      <c r="AN2" s="594"/>
    </row>
    <row r="3" spans="2:40" x14ac:dyDescent="0.25">
      <c r="B3" s="594" t="s">
        <v>75</v>
      </c>
      <c r="C3" s="594"/>
      <c r="D3" s="594"/>
      <c r="E3" s="594"/>
      <c r="F3" s="594"/>
      <c r="G3" s="594"/>
      <c r="H3" s="594"/>
      <c r="I3" s="594"/>
      <c r="J3" s="594"/>
      <c r="K3" s="594"/>
      <c r="L3" s="594"/>
      <c r="M3" s="594"/>
      <c r="N3" s="594"/>
      <c r="O3" s="594"/>
      <c r="P3" s="594"/>
      <c r="Q3" s="594"/>
      <c r="R3" s="594"/>
      <c r="S3" s="594"/>
      <c r="T3" s="594"/>
      <c r="U3" s="594"/>
      <c r="V3" s="594"/>
      <c r="W3" s="594"/>
      <c r="X3" s="594"/>
      <c r="Y3" s="594"/>
      <c r="Z3" s="594"/>
      <c r="AA3" s="594"/>
      <c r="AB3" s="594"/>
      <c r="AC3" s="594"/>
      <c r="AD3" s="594"/>
      <c r="AE3" s="594"/>
      <c r="AF3" s="594"/>
      <c r="AG3" s="594"/>
      <c r="AH3" s="594"/>
      <c r="AI3" s="594"/>
      <c r="AJ3" s="594"/>
      <c r="AK3" s="594"/>
      <c r="AL3" s="594"/>
      <c r="AM3" s="594"/>
      <c r="AN3" s="594"/>
    </row>
    <row r="4" spans="2:40" s="11" customFormat="1" ht="15.75" thickBot="1" x14ac:dyDescent="0.3">
      <c r="B4" s="101"/>
      <c r="C4" s="101"/>
      <c r="D4" s="101"/>
      <c r="E4" s="101"/>
      <c r="F4" s="101"/>
      <c r="G4" s="264"/>
      <c r="H4" s="301"/>
      <c r="I4" s="303"/>
      <c r="J4" s="317"/>
      <c r="K4" s="343"/>
      <c r="L4" s="389"/>
      <c r="M4" s="101"/>
      <c r="N4" s="415"/>
      <c r="O4" s="411"/>
      <c r="P4" s="422"/>
      <c r="Q4" s="453"/>
      <c r="R4" s="460"/>
      <c r="S4" s="475"/>
      <c r="T4" s="547"/>
      <c r="U4" s="556"/>
      <c r="V4" s="101"/>
      <c r="W4" s="101"/>
      <c r="X4" s="101"/>
      <c r="Y4" s="101"/>
    </row>
    <row r="5" spans="2:40" ht="15.75" thickBot="1" x14ac:dyDescent="0.3">
      <c r="C5" s="590" t="s">
        <v>73</v>
      </c>
      <c r="D5" s="591"/>
      <c r="E5" s="591"/>
      <c r="F5" s="591"/>
      <c r="G5" s="591"/>
      <c r="H5" s="591"/>
      <c r="I5" s="591"/>
      <c r="J5" s="591"/>
      <c r="K5" s="591"/>
      <c r="L5" s="591"/>
      <c r="M5" s="591"/>
      <c r="N5" s="591"/>
      <c r="O5" s="591"/>
      <c r="P5" s="591"/>
      <c r="Q5" s="591"/>
      <c r="R5" s="591"/>
      <c r="S5" s="591"/>
      <c r="T5" s="592"/>
      <c r="W5" s="590" t="s">
        <v>74</v>
      </c>
      <c r="X5" s="591"/>
      <c r="Y5" s="591"/>
      <c r="Z5" s="591"/>
      <c r="AA5" s="591"/>
      <c r="AB5" s="591"/>
      <c r="AC5" s="591"/>
      <c r="AD5" s="591"/>
      <c r="AE5" s="591"/>
      <c r="AF5" s="591"/>
      <c r="AG5" s="591"/>
      <c r="AH5" s="591"/>
      <c r="AI5" s="591"/>
      <c r="AJ5" s="591"/>
      <c r="AK5" s="591"/>
      <c r="AL5" s="591"/>
      <c r="AM5" s="591"/>
      <c r="AN5" s="592"/>
    </row>
    <row r="6" spans="2:40" ht="15.75" thickBot="1" x14ac:dyDescent="0.3">
      <c r="B6" s="2"/>
      <c r="C6" s="393">
        <v>2008</v>
      </c>
      <c r="D6" s="393">
        <v>2009</v>
      </c>
      <c r="E6" s="394">
        <v>2010</v>
      </c>
      <c r="F6" s="394">
        <v>2011</v>
      </c>
      <c r="G6" s="393">
        <v>2012</v>
      </c>
      <c r="H6" s="393">
        <v>2013</v>
      </c>
      <c r="I6" s="393">
        <v>2014</v>
      </c>
      <c r="J6" s="394">
        <v>2015</v>
      </c>
      <c r="K6" s="394">
        <v>2016</v>
      </c>
      <c r="L6" s="10">
        <v>2017</v>
      </c>
      <c r="M6" s="9">
        <v>2018</v>
      </c>
      <c r="N6" s="9">
        <v>2019</v>
      </c>
      <c r="O6" s="9">
        <v>2020</v>
      </c>
      <c r="P6" s="9">
        <v>2021</v>
      </c>
      <c r="Q6" s="10">
        <v>2022</v>
      </c>
      <c r="R6" s="9">
        <v>2023</v>
      </c>
      <c r="S6" s="9">
        <v>2024</v>
      </c>
      <c r="T6" s="9">
        <v>2025</v>
      </c>
      <c r="V6" s="2"/>
      <c r="W6" s="393">
        <v>2008</v>
      </c>
      <c r="X6" s="393">
        <v>2009</v>
      </c>
      <c r="Y6" s="394">
        <v>2010</v>
      </c>
      <c r="Z6" s="394">
        <v>2011</v>
      </c>
      <c r="AA6" s="393">
        <v>2012</v>
      </c>
      <c r="AB6" s="393">
        <v>2013</v>
      </c>
      <c r="AC6" s="393">
        <v>2014</v>
      </c>
      <c r="AD6" s="393">
        <v>2015</v>
      </c>
      <c r="AE6" s="393">
        <v>2016</v>
      </c>
      <c r="AF6" s="9">
        <v>2017</v>
      </c>
      <c r="AG6" s="9">
        <v>2018</v>
      </c>
      <c r="AH6" s="9">
        <v>2019</v>
      </c>
      <c r="AI6" s="9">
        <v>2020</v>
      </c>
      <c r="AJ6" s="9">
        <v>2021</v>
      </c>
      <c r="AK6" s="9">
        <v>2022</v>
      </c>
      <c r="AL6" s="9">
        <v>2023</v>
      </c>
      <c r="AM6" s="9">
        <v>2024</v>
      </c>
      <c r="AN6" s="9">
        <v>2025</v>
      </c>
    </row>
    <row r="7" spans="2:40" x14ac:dyDescent="0.25">
      <c r="B7" s="7" t="s">
        <v>3</v>
      </c>
      <c r="C7" s="3">
        <v>15</v>
      </c>
      <c r="D7" s="3">
        <v>15</v>
      </c>
      <c r="E7" s="5">
        <v>15</v>
      </c>
      <c r="F7" s="265">
        <v>15</v>
      </c>
      <c r="G7" s="397">
        <v>15</v>
      </c>
      <c r="H7" s="397">
        <v>15</v>
      </c>
      <c r="I7" s="397">
        <v>16</v>
      </c>
      <c r="J7" s="398">
        <v>16</v>
      </c>
      <c r="K7" s="399">
        <v>16</v>
      </c>
      <c r="L7" s="399">
        <v>16</v>
      </c>
      <c r="M7" s="400">
        <v>16</v>
      </c>
      <c r="N7" s="400">
        <v>16</v>
      </c>
      <c r="O7" s="400">
        <v>16</v>
      </c>
      <c r="P7" s="400">
        <v>16</v>
      </c>
      <c r="Q7" s="399">
        <v>16</v>
      </c>
      <c r="R7" s="400">
        <v>16</v>
      </c>
      <c r="S7" s="400">
        <v>16</v>
      </c>
      <c r="T7" s="400">
        <v>16</v>
      </c>
      <c r="V7" s="7" t="s">
        <v>3</v>
      </c>
      <c r="W7" s="269">
        <v>153</v>
      </c>
      <c r="X7" s="269">
        <v>153</v>
      </c>
      <c r="Y7" s="270">
        <v>151</v>
      </c>
      <c r="Z7" s="271">
        <v>151</v>
      </c>
      <c r="AA7" s="272">
        <v>152</v>
      </c>
      <c r="AB7" s="272">
        <v>156</v>
      </c>
      <c r="AC7" s="272">
        <v>156</v>
      </c>
      <c r="AD7" s="319">
        <v>158</v>
      </c>
      <c r="AE7" s="319">
        <v>158</v>
      </c>
      <c r="AF7" s="402">
        <v>158</v>
      </c>
      <c r="AG7" s="402">
        <v>158</v>
      </c>
      <c r="AH7" s="402">
        <v>158</v>
      </c>
      <c r="AI7" s="402">
        <v>158</v>
      </c>
      <c r="AJ7" s="402">
        <v>158</v>
      </c>
      <c r="AK7" s="402">
        <v>158</v>
      </c>
      <c r="AL7" s="402">
        <v>158</v>
      </c>
      <c r="AM7" s="402">
        <v>158</v>
      </c>
      <c r="AN7" s="402">
        <v>158</v>
      </c>
    </row>
    <row r="8" spans="2:40" x14ac:dyDescent="0.25">
      <c r="B8" s="8" t="s">
        <v>4</v>
      </c>
      <c r="C8" s="4">
        <v>24</v>
      </c>
      <c r="D8" s="4">
        <v>22</v>
      </c>
      <c r="E8" s="6">
        <v>23</v>
      </c>
      <c r="F8" s="266">
        <v>23</v>
      </c>
      <c r="G8" s="14">
        <v>23</v>
      </c>
      <c r="H8" s="14">
        <v>26</v>
      </c>
      <c r="I8" s="14">
        <v>25</v>
      </c>
      <c r="J8" s="344">
        <v>26</v>
      </c>
      <c r="K8" s="396">
        <v>28</v>
      </c>
      <c r="L8" s="396">
        <v>31</v>
      </c>
      <c r="M8" s="338">
        <v>31</v>
      </c>
      <c r="N8" s="338">
        <v>32</v>
      </c>
      <c r="O8" s="338">
        <v>32</v>
      </c>
      <c r="P8" s="338">
        <v>32</v>
      </c>
      <c r="Q8" s="396">
        <v>32</v>
      </c>
      <c r="R8" s="338">
        <v>32</v>
      </c>
      <c r="S8" s="338">
        <v>30</v>
      </c>
      <c r="T8" s="338">
        <v>29</v>
      </c>
      <c r="V8" s="8" t="s">
        <v>4</v>
      </c>
      <c r="W8" s="4">
        <v>24</v>
      </c>
      <c r="X8" s="4">
        <v>22</v>
      </c>
      <c r="Y8" s="6">
        <v>23</v>
      </c>
      <c r="Z8" s="266">
        <v>23</v>
      </c>
      <c r="AA8" s="273">
        <v>23</v>
      </c>
      <c r="AB8" s="273">
        <v>26</v>
      </c>
      <c r="AC8" s="273">
        <v>25</v>
      </c>
      <c r="AD8" s="320">
        <v>26</v>
      </c>
      <c r="AE8" s="320">
        <v>29</v>
      </c>
      <c r="AF8" s="403">
        <v>31</v>
      </c>
      <c r="AG8" s="403">
        <v>31</v>
      </c>
      <c r="AH8" s="403">
        <v>32</v>
      </c>
      <c r="AI8" s="403">
        <v>32</v>
      </c>
      <c r="AJ8" s="403">
        <v>32</v>
      </c>
      <c r="AK8" s="403">
        <v>32</v>
      </c>
      <c r="AL8" s="403">
        <v>32</v>
      </c>
      <c r="AM8" s="403">
        <v>30</v>
      </c>
      <c r="AN8" s="403">
        <v>29</v>
      </c>
    </row>
    <row r="9" spans="2:40" ht="15.75" thickBot="1" x14ac:dyDescent="0.3">
      <c r="B9" s="72" t="s">
        <v>5</v>
      </c>
      <c r="C9" s="73">
        <v>39</v>
      </c>
      <c r="D9" s="73">
        <v>37</v>
      </c>
      <c r="E9" s="74">
        <v>38</v>
      </c>
      <c r="F9" s="267">
        <v>38</v>
      </c>
      <c r="G9" s="75">
        <v>38</v>
      </c>
      <c r="H9" s="75">
        <v>41</v>
      </c>
      <c r="I9" s="75">
        <v>41</v>
      </c>
      <c r="J9" s="267">
        <v>40</v>
      </c>
      <c r="K9" s="267">
        <v>44</v>
      </c>
      <c r="L9" s="412">
        <v>47</v>
      </c>
      <c r="M9" s="75">
        <v>47</v>
      </c>
      <c r="N9" s="75">
        <v>48</v>
      </c>
      <c r="O9" s="75">
        <v>48</v>
      </c>
      <c r="P9" s="75">
        <v>48</v>
      </c>
      <c r="Q9" s="476">
        <v>48</v>
      </c>
      <c r="R9" s="75">
        <v>48</v>
      </c>
      <c r="S9" s="75">
        <v>46</v>
      </c>
      <c r="T9" s="75">
        <v>45</v>
      </c>
      <c r="V9" s="72" t="s">
        <v>5</v>
      </c>
      <c r="W9" s="73">
        <v>177</v>
      </c>
      <c r="X9" s="73">
        <v>175</v>
      </c>
      <c r="Y9" s="74">
        <v>174</v>
      </c>
      <c r="Z9" s="267">
        <v>174</v>
      </c>
      <c r="AA9" s="274">
        <v>175</v>
      </c>
      <c r="AB9" s="274">
        <v>182</v>
      </c>
      <c r="AC9" s="274">
        <v>182</v>
      </c>
      <c r="AD9" s="274">
        <v>182</v>
      </c>
      <c r="AE9" s="274">
        <v>186</v>
      </c>
      <c r="AF9" s="401">
        <v>189</v>
      </c>
      <c r="AG9" s="401">
        <v>189</v>
      </c>
      <c r="AH9" s="401">
        <v>190</v>
      </c>
      <c r="AI9" s="401">
        <v>190</v>
      </c>
      <c r="AJ9" s="401">
        <v>190</v>
      </c>
      <c r="AK9" s="401">
        <v>190</v>
      </c>
      <c r="AL9" s="401">
        <v>190</v>
      </c>
      <c r="AM9" s="401">
        <v>188</v>
      </c>
      <c r="AN9" s="401">
        <v>187</v>
      </c>
    </row>
    <row r="27" spans="2:40" ht="15" customHeight="1" x14ac:dyDescent="0.25">
      <c r="B27" s="593" t="s">
        <v>185</v>
      </c>
      <c r="C27" s="593"/>
      <c r="D27" s="593"/>
      <c r="E27" s="593"/>
      <c r="F27" s="593"/>
      <c r="G27" s="593"/>
      <c r="H27" s="593"/>
      <c r="I27" s="593"/>
      <c r="J27" s="593"/>
      <c r="K27" s="593"/>
      <c r="L27" s="593"/>
      <c r="M27" s="593"/>
      <c r="N27" s="593"/>
      <c r="O27" s="593"/>
      <c r="P27" s="593"/>
      <c r="Q27" s="593"/>
      <c r="R27" s="593"/>
      <c r="S27" s="593"/>
      <c r="T27" s="593"/>
      <c r="U27" s="593"/>
      <c r="V27" s="593"/>
      <c r="W27" s="593"/>
      <c r="X27" s="593"/>
      <c r="Y27" s="593"/>
      <c r="Z27" s="593"/>
      <c r="AA27" s="593"/>
      <c r="AB27" s="593"/>
      <c r="AC27" s="593"/>
      <c r="AD27" s="593"/>
      <c r="AE27" s="593"/>
      <c r="AF27" s="593"/>
      <c r="AG27" s="593"/>
      <c r="AH27" s="593"/>
      <c r="AI27" s="593"/>
      <c r="AJ27" s="593"/>
      <c r="AK27" s="593"/>
      <c r="AL27" s="593"/>
      <c r="AM27" s="593"/>
      <c r="AN27" s="593"/>
    </row>
    <row r="28" spans="2:40" x14ac:dyDescent="0.25">
      <c r="B28" s="593"/>
      <c r="C28" s="593"/>
      <c r="D28" s="593"/>
      <c r="E28" s="593"/>
      <c r="F28" s="593"/>
      <c r="G28" s="593"/>
      <c r="H28" s="593"/>
      <c r="I28" s="593"/>
      <c r="J28" s="593"/>
      <c r="K28" s="593"/>
      <c r="L28" s="593"/>
      <c r="M28" s="593"/>
      <c r="N28" s="593"/>
      <c r="O28" s="593"/>
      <c r="P28" s="593"/>
      <c r="Q28" s="593"/>
      <c r="R28" s="593"/>
      <c r="S28" s="593"/>
      <c r="T28" s="593"/>
      <c r="U28" s="593"/>
      <c r="V28" s="593"/>
      <c r="W28" s="593"/>
      <c r="X28" s="593"/>
      <c r="Y28" s="593"/>
      <c r="Z28" s="593"/>
      <c r="AA28" s="593"/>
      <c r="AB28" s="593"/>
      <c r="AC28" s="593"/>
      <c r="AD28" s="593"/>
      <c r="AE28" s="593"/>
      <c r="AF28" s="593"/>
      <c r="AG28" s="593"/>
      <c r="AH28" s="593"/>
      <c r="AI28" s="593"/>
      <c r="AJ28" s="593"/>
      <c r="AK28" s="593"/>
      <c r="AL28" s="593"/>
      <c r="AM28" s="593"/>
      <c r="AN28" s="593"/>
    </row>
    <row r="29" spans="2:40" x14ac:dyDescent="0.25">
      <c r="B29" s="593"/>
      <c r="C29" s="593"/>
      <c r="D29" s="593"/>
      <c r="E29" s="593"/>
      <c r="F29" s="593"/>
      <c r="G29" s="593"/>
      <c r="H29" s="593"/>
      <c r="I29" s="593"/>
      <c r="J29" s="593"/>
      <c r="K29" s="593"/>
      <c r="L29" s="593"/>
      <c r="M29" s="593"/>
      <c r="N29" s="593"/>
      <c r="O29" s="593"/>
      <c r="P29" s="593"/>
      <c r="Q29" s="593"/>
      <c r="R29" s="593"/>
      <c r="S29" s="593"/>
      <c r="T29" s="593"/>
      <c r="U29" s="593"/>
      <c r="V29" s="593"/>
      <c r="W29" s="593"/>
      <c r="X29" s="593"/>
      <c r="Y29" s="593"/>
      <c r="Z29" s="593"/>
      <c r="AA29" s="593"/>
      <c r="AB29" s="593"/>
      <c r="AC29" s="593"/>
      <c r="AD29" s="593"/>
      <c r="AE29" s="593"/>
      <c r="AF29" s="593"/>
      <c r="AG29" s="593"/>
      <c r="AH29" s="593"/>
      <c r="AI29" s="593"/>
      <c r="AJ29" s="593"/>
      <c r="AK29" s="593"/>
      <c r="AL29" s="593"/>
      <c r="AM29" s="593"/>
      <c r="AN29" s="593"/>
    </row>
    <row r="30" spans="2:40" x14ac:dyDescent="0.25">
      <c r="B30" s="593"/>
      <c r="C30" s="593"/>
      <c r="D30" s="593"/>
      <c r="E30" s="593"/>
      <c r="F30" s="593"/>
      <c r="G30" s="593"/>
      <c r="H30" s="593"/>
      <c r="I30" s="593"/>
      <c r="J30" s="593"/>
      <c r="K30" s="593"/>
      <c r="L30" s="593"/>
      <c r="M30" s="593"/>
      <c r="N30" s="593"/>
      <c r="O30" s="593"/>
      <c r="P30" s="593"/>
      <c r="Q30" s="593"/>
      <c r="R30" s="593"/>
      <c r="S30" s="593"/>
      <c r="T30" s="593"/>
      <c r="U30" s="593"/>
      <c r="V30" s="593"/>
      <c r="W30" s="593"/>
      <c r="X30" s="593"/>
      <c r="Y30" s="593"/>
      <c r="Z30" s="593"/>
      <c r="AA30" s="593"/>
      <c r="AB30" s="593"/>
      <c r="AC30" s="593"/>
      <c r="AD30" s="593"/>
      <c r="AE30" s="593"/>
      <c r="AF30" s="593"/>
      <c r="AG30" s="593"/>
      <c r="AH30" s="593"/>
      <c r="AI30" s="593"/>
      <c r="AJ30" s="593"/>
      <c r="AK30" s="593"/>
      <c r="AL30" s="593"/>
      <c r="AM30" s="593"/>
      <c r="AN30" s="593"/>
    </row>
    <row r="31" spans="2:40" x14ac:dyDescent="0.25">
      <c r="B31" s="593"/>
      <c r="C31" s="593"/>
      <c r="D31" s="593"/>
      <c r="E31" s="593"/>
      <c r="F31" s="593"/>
      <c r="G31" s="593"/>
      <c r="H31" s="593"/>
      <c r="I31" s="593"/>
      <c r="J31" s="593"/>
      <c r="K31" s="593"/>
      <c r="L31" s="593"/>
      <c r="M31" s="593"/>
      <c r="N31" s="593"/>
      <c r="O31" s="593"/>
      <c r="P31" s="593"/>
      <c r="Q31" s="593"/>
      <c r="R31" s="593"/>
      <c r="S31" s="593"/>
      <c r="T31" s="593"/>
      <c r="U31" s="593"/>
      <c r="V31" s="593"/>
      <c r="W31" s="593"/>
      <c r="X31" s="593"/>
      <c r="Y31" s="593"/>
      <c r="Z31" s="593"/>
      <c r="AA31" s="593"/>
      <c r="AB31" s="593"/>
      <c r="AC31" s="593"/>
      <c r="AD31" s="593"/>
      <c r="AE31" s="593"/>
      <c r="AF31" s="593"/>
      <c r="AG31" s="593"/>
      <c r="AH31" s="593"/>
      <c r="AI31" s="593"/>
      <c r="AJ31" s="593"/>
      <c r="AK31" s="593"/>
      <c r="AL31" s="593"/>
      <c r="AM31" s="593"/>
      <c r="AN31" s="593"/>
    </row>
    <row r="32" spans="2:40" x14ac:dyDescent="0.25">
      <c r="B32" s="388"/>
      <c r="C32" s="388"/>
      <c r="D32" s="388"/>
      <c r="E32" s="388"/>
      <c r="F32" s="388"/>
      <c r="G32" s="388"/>
      <c r="H32" s="388"/>
      <c r="I32" s="388"/>
      <c r="J32" s="388"/>
      <c r="K32" s="388"/>
      <c r="L32" s="388"/>
      <c r="M32" s="388"/>
      <c r="N32" s="388"/>
      <c r="O32" s="388"/>
      <c r="P32" s="388"/>
      <c r="Q32" s="388"/>
      <c r="R32" s="388"/>
      <c r="S32" s="388"/>
      <c r="T32" s="388"/>
      <c r="U32" s="388"/>
      <c r="V32" s="388"/>
      <c r="W32" s="388"/>
      <c r="X32" s="388"/>
      <c r="Y32" s="388"/>
      <c r="Z32" s="388"/>
      <c r="AA32" s="388"/>
      <c r="AB32" s="388"/>
      <c r="AC32" s="388"/>
      <c r="AD32" s="388"/>
      <c r="AE32" s="388"/>
      <c r="AF32" s="388"/>
      <c r="AG32" s="388"/>
      <c r="AH32" s="388"/>
      <c r="AI32" s="388"/>
      <c r="AJ32" s="388"/>
      <c r="AK32" s="388"/>
    </row>
    <row r="33" spans="2:32" x14ac:dyDescent="0.25">
      <c r="B33" s="388"/>
      <c r="C33" s="388"/>
      <c r="D33" s="388"/>
      <c r="E33" s="388"/>
      <c r="F33" s="388"/>
      <c r="G33" s="388"/>
      <c r="H33" s="388"/>
      <c r="I33" s="388"/>
      <c r="J33" s="388"/>
      <c r="K33" s="388"/>
      <c r="L33" s="388"/>
      <c r="M33" s="388"/>
      <c r="N33" s="388"/>
      <c r="O33" s="388"/>
      <c r="P33" s="388"/>
      <c r="Q33" s="388"/>
      <c r="R33" s="388"/>
      <c r="S33" s="388"/>
      <c r="T33" s="388"/>
      <c r="U33" s="388"/>
      <c r="V33" s="388"/>
      <c r="W33" s="388"/>
      <c r="X33" s="388"/>
      <c r="Y33" s="388"/>
      <c r="Z33" s="388"/>
      <c r="AA33" s="388"/>
      <c r="AB33" s="388"/>
      <c r="AC33" s="388"/>
      <c r="AD33" s="388"/>
      <c r="AE33" s="388"/>
      <c r="AF33" s="388"/>
    </row>
    <row r="35" spans="2:32" x14ac:dyDescent="0.25">
      <c r="B35" s="12" t="s">
        <v>10</v>
      </c>
    </row>
    <row r="36" spans="2:32" x14ac:dyDescent="0.25">
      <c r="B36" s="12" t="s">
        <v>9</v>
      </c>
    </row>
    <row r="37" spans="2:32" x14ac:dyDescent="0.25">
      <c r="B37" s="12" t="s">
        <v>8</v>
      </c>
    </row>
    <row r="38" spans="2:32" x14ac:dyDescent="0.25">
      <c r="B38" s="12" t="s">
        <v>7</v>
      </c>
    </row>
    <row r="39" spans="2:32" x14ac:dyDescent="0.25">
      <c r="B39" s="13" t="s">
        <v>6</v>
      </c>
    </row>
    <row r="40" spans="2:32" x14ac:dyDescent="0.25">
      <c r="B40" s="13" t="s">
        <v>151</v>
      </c>
    </row>
    <row r="41" spans="2:32" x14ac:dyDescent="0.25">
      <c r="B41" s="13" t="s">
        <v>156</v>
      </c>
    </row>
    <row r="42" spans="2:32" x14ac:dyDescent="0.25">
      <c r="B42" s="13" t="s">
        <v>161</v>
      </c>
    </row>
    <row r="43" spans="2:32" x14ac:dyDescent="0.25">
      <c r="B43" s="13" t="s">
        <v>166</v>
      </c>
    </row>
    <row r="44" spans="2:32" x14ac:dyDescent="0.25">
      <c r="B44" s="13" t="s">
        <v>174</v>
      </c>
    </row>
    <row r="45" spans="2:32" x14ac:dyDescent="0.25">
      <c r="B45" s="13" t="s">
        <v>183</v>
      </c>
    </row>
    <row r="46" spans="2:32" x14ac:dyDescent="0.25">
      <c r="B46" s="13" t="s">
        <v>189</v>
      </c>
    </row>
    <row r="47" spans="2:32" x14ac:dyDescent="0.25">
      <c r="B47" s="13" t="s">
        <v>195</v>
      </c>
    </row>
    <row r="48" spans="2:32" x14ac:dyDescent="0.25">
      <c r="B48" s="13" t="s">
        <v>227</v>
      </c>
    </row>
    <row r="49" spans="2:2" x14ac:dyDescent="0.25">
      <c r="B49" s="13" t="s">
        <v>238</v>
      </c>
    </row>
    <row r="50" spans="2:2" x14ac:dyDescent="0.25">
      <c r="B50" s="13" t="s">
        <v>239</v>
      </c>
    </row>
    <row r="51" spans="2:2" x14ac:dyDescent="0.25">
      <c r="B51" s="13" t="s">
        <v>265</v>
      </c>
    </row>
    <row r="52" spans="2:2" x14ac:dyDescent="0.25">
      <c r="B52" s="13" t="s">
        <v>270</v>
      </c>
    </row>
    <row r="53" spans="2:2" x14ac:dyDescent="0.25">
      <c r="B53" s="13" t="s">
        <v>277</v>
      </c>
    </row>
  </sheetData>
  <mergeCells count="6">
    <mergeCell ref="C5:T5"/>
    <mergeCell ref="W5:AN5"/>
    <mergeCell ref="B27:AN31"/>
    <mergeCell ref="B1:AN1"/>
    <mergeCell ref="B2:AN2"/>
    <mergeCell ref="B3:AN3"/>
  </mergeCells>
  <pageMargins left="0.7" right="0.7" top="0.75" bottom="0.75" header="0.3" footer="0.3"/>
  <pageSetup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4"/>
  <sheetViews>
    <sheetView zoomScale="90" zoomScaleNormal="90" workbookViewId="0">
      <selection activeCell="U6" sqref="U6"/>
    </sheetView>
  </sheetViews>
  <sheetFormatPr baseColWidth="10" defaultRowHeight="15" x14ac:dyDescent="0.25"/>
  <cols>
    <col min="1" max="1" width="1.42578125" style="11" customWidth="1"/>
    <col min="2" max="2" width="13.42578125" customWidth="1"/>
    <col min="3" max="16" width="9.7109375" customWidth="1"/>
    <col min="17" max="17" width="9.7109375" style="189" customWidth="1"/>
    <col min="18" max="18" width="9.7109375" customWidth="1"/>
    <col min="19" max="20" width="9.7109375" style="189" customWidth="1"/>
  </cols>
  <sheetData>
    <row r="1" spans="2:22" x14ac:dyDescent="0.25">
      <c r="B1" s="594" t="s">
        <v>0</v>
      </c>
      <c r="C1" s="594"/>
      <c r="D1" s="594"/>
      <c r="E1" s="594"/>
      <c r="F1" s="594"/>
      <c r="G1" s="594"/>
      <c r="H1" s="594"/>
      <c r="I1" s="594"/>
      <c r="J1" s="594"/>
      <c r="K1" s="594"/>
      <c r="L1" s="594"/>
      <c r="M1" s="594"/>
      <c r="N1" s="594"/>
      <c r="O1" s="594"/>
      <c r="P1" s="594"/>
      <c r="Q1" s="594"/>
      <c r="R1" s="594"/>
      <c r="S1" s="594"/>
      <c r="T1" s="594"/>
    </row>
    <row r="2" spans="2:22" x14ac:dyDescent="0.25">
      <c r="B2" s="594" t="s">
        <v>1</v>
      </c>
      <c r="C2" s="594"/>
      <c r="D2" s="594"/>
      <c r="E2" s="594"/>
      <c r="F2" s="594"/>
      <c r="G2" s="594"/>
      <c r="H2" s="594"/>
      <c r="I2" s="594"/>
      <c r="J2" s="594"/>
      <c r="K2" s="594"/>
      <c r="L2" s="594"/>
      <c r="M2" s="594"/>
      <c r="N2" s="594"/>
      <c r="O2" s="594"/>
      <c r="P2" s="594"/>
      <c r="Q2" s="594"/>
      <c r="R2" s="594"/>
      <c r="S2" s="594"/>
      <c r="T2" s="594"/>
    </row>
    <row r="3" spans="2:22" x14ac:dyDescent="0.25">
      <c r="B3" s="594" t="s">
        <v>2</v>
      </c>
      <c r="C3" s="594"/>
      <c r="D3" s="594"/>
      <c r="E3" s="594"/>
      <c r="F3" s="594"/>
      <c r="G3" s="594"/>
      <c r="H3" s="594"/>
      <c r="I3" s="594"/>
      <c r="J3" s="594"/>
      <c r="K3" s="594"/>
      <c r="L3" s="594"/>
      <c r="M3" s="594"/>
      <c r="N3" s="594"/>
      <c r="O3" s="594"/>
      <c r="P3" s="594"/>
      <c r="Q3" s="594"/>
      <c r="R3" s="594"/>
      <c r="S3" s="594"/>
      <c r="T3" s="594"/>
    </row>
    <row r="4" spans="2:22" ht="15.75" thickBot="1" x14ac:dyDescent="0.3"/>
    <row r="5" spans="2:22" ht="15.75" thickBot="1" x14ac:dyDescent="0.3">
      <c r="B5" s="2"/>
      <c r="C5" s="9">
        <v>2008</v>
      </c>
      <c r="D5" s="9">
        <v>2009</v>
      </c>
      <c r="E5" s="10">
        <v>2010</v>
      </c>
      <c r="F5" s="10">
        <v>2011</v>
      </c>
      <c r="G5" s="9">
        <v>2012</v>
      </c>
      <c r="H5" s="9">
        <v>2013</v>
      </c>
      <c r="I5" s="9">
        <v>2014</v>
      </c>
      <c r="J5" s="9">
        <v>2015</v>
      </c>
      <c r="K5" s="10">
        <v>2016</v>
      </c>
      <c r="L5" s="9">
        <v>2017</v>
      </c>
      <c r="M5" s="9">
        <v>2018</v>
      </c>
      <c r="N5" s="9">
        <v>2019</v>
      </c>
      <c r="O5" s="9">
        <v>2020</v>
      </c>
      <c r="P5" s="9">
        <v>2021</v>
      </c>
      <c r="Q5" s="9">
        <v>2022</v>
      </c>
      <c r="R5" s="9">
        <v>2023</v>
      </c>
      <c r="S5" s="9">
        <v>2024</v>
      </c>
      <c r="T5" s="9">
        <v>2025</v>
      </c>
    </row>
    <row r="6" spans="2:22" x14ac:dyDescent="0.25">
      <c r="B6" s="7" t="s">
        <v>3</v>
      </c>
      <c r="C6" s="3">
        <v>27461</v>
      </c>
      <c r="D6" s="3">
        <v>28196</v>
      </c>
      <c r="E6" s="5">
        <v>29764</v>
      </c>
      <c r="F6" s="265">
        <v>29740</v>
      </c>
      <c r="G6" s="268">
        <v>29910</v>
      </c>
      <c r="H6" s="268">
        <v>34341</v>
      </c>
      <c r="I6" s="268">
        <v>33461</v>
      </c>
      <c r="J6" s="337">
        <v>32713</v>
      </c>
      <c r="K6" s="395">
        <v>29726</v>
      </c>
      <c r="L6" s="268">
        <v>29453</v>
      </c>
      <c r="M6" s="268">
        <v>28684</v>
      </c>
      <c r="N6" s="268">
        <v>28975</v>
      </c>
      <c r="O6" s="268">
        <v>28746</v>
      </c>
      <c r="P6" s="268">
        <v>28562</v>
      </c>
      <c r="Q6" s="268">
        <v>28051</v>
      </c>
      <c r="R6" s="268">
        <v>27958</v>
      </c>
      <c r="S6" s="268">
        <v>27610</v>
      </c>
      <c r="T6" s="268">
        <v>27366</v>
      </c>
      <c r="U6" s="126">
        <f>T6/T8</f>
        <v>0.8691481928476148</v>
      </c>
      <c r="V6" s="126"/>
    </row>
    <row r="7" spans="2:22" x14ac:dyDescent="0.25">
      <c r="B7" s="8" t="s">
        <v>4</v>
      </c>
      <c r="C7" s="4">
        <v>3481</v>
      </c>
      <c r="D7" s="4">
        <v>3764</v>
      </c>
      <c r="E7" s="6">
        <v>3852</v>
      </c>
      <c r="F7" s="266">
        <v>3975</v>
      </c>
      <c r="G7" s="14">
        <v>3708</v>
      </c>
      <c r="H7" s="14">
        <v>3924</v>
      </c>
      <c r="I7" s="14">
        <v>4024</v>
      </c>
      <c r="J7" s="338">
        <v>3970</v>
      </c>
      <c r="K7" s="396">
        <v>4038</v>
      </c>
      <c r="L7" s="14">
        <v>4305</v>
      </c>
      <c r="M7" s="14">
        <v>4138</v>
      </c>
      <c r="N7" s="14">
        <v>4374</v>
      </c>
      <c r="O7" s="14">
        <v>3983</v>
      </c>
      <c r="P7" s="14">
        <v>3590</v>
      </c>
      <c r="Q7" s="14">
        <v>4390</v>
      </c>
      <c r="R7" s="14">
        <v>4579</v>
      </c>
      <c r="S7" s="14">
        <v>4222</v>
      </c>
      <c r="T7" s="14">
        <v>4120</v>
      </c>
      <c r="U7" s="126">
        <f>T7/T8</f>
        <v>0.13085180715238517</v>
      </c>
      <c r="V7" s="126"/>
    </row>
    <row r="8" spans="2:22" ht="15.75" thickBot="1" x14ac:dyDescent="0.3">
      <c r="B8" s="72" t="s">
        <v>5</v>
      </c>
      <c r="C8" s="73">
        <v>30942</v>
      </c>
      <c r="D8" s="73">
        <v>31960</v>
      </c>
      <c r="E8" s="74">
        <v>33616</v>
      </c>
      <c r="F8" s="267">
        <v>33715</v>
      </c>
      <c r="G8" s="75">
        <v>33618</v>
      </c>
      <c r="H8" s="75">
        <v>38265</v>
      </c>
      <c r="I8" s="75">
        <v>37485</v>
      </c>
      <c r="J8" s="75">
        <v>36683</v>
      </c>
      <c r="K8" s="267">
        <v>33764</v>
      </c>
      <c r="L8" s="75">
        <v>33758</v>
      </c>
      <c r="M8" s="75">
        <v>32822</v>
      </c>
      <c r="N8" s="75">
        <v>33349</v>
      </c>
      <c r="O8" s="75">
        <v>32729</v>
      </c>
      <c r="P8" s="75">
        <v>32152</v>
      </c>
      <c r="Q8" s="75">
        <v>32441</v>
      </c>
      <c r="R8" s="75">
        <v>32537</v>
      </c>
      <c r="S8" s="75">
        <v>31832</v>
      </c>
      <c r="T8" s="75">
        <v>31486</v>
      </c>
      <c r="U8" s="126"/>
    </row>
    <row r="9" spans="2:22" x14ac:dyDescent="0.25">
      <c r="M9" s="102"/>
      <c r="N9" s="102"/>
      <c r="P9" s="414"/>
      <c r="Q9" s="414"/>
      <c r="U9" s="414">
        <f>O7-H7</f>
        <v>59</v>
      </c>
    </row>
    <row r="10" spans="2:22" x14ac:dyDescent="0.25">
      <c r="N10" s="131"/>
    </row>
    <row r="11" spans="2:22" x14ac:dyDescent="0.25">
      <c r="U11" s="126"/>
      <c r="V11" s="414"/>
    </row>
    <row r="13" spans="2:22" x14ac:dyDescent="0.25">
      <c r="M13" s="102"/>
      <c r="N13" s="102"/>
    </row>
    <row r="17" spans="2:20" x14ac:dyDescent="0.25">
      <c r="M17" s="102"/>
      <c r="N17" s="102"/>
    </row>
    <row r="21" spans="2:20" x14ac:dyDescent="0.25">
      <c r="M21" s="102"/>
      <c r="N21" s="102"/>
    </row>
    <row r="25" spans="2:20" x14ac:dyDescent="0.25">
      <c r="M25" s="122"/>
    </row>
    <row r="26" spans="2:20" ht="15" customHeight="1" x14ac:dyDescent="0.25">
      <c r="B26" s="595" t="s">
        <v>279</v>
      </c>
      <c r="C26" s="595"/>
      <c r="D26" s="595"/>
      <c r="E26" s="595"/>
      <c r="F26" s="595"/>
      <c r="G26" s="595"/>
      <c r="H26" s="595"/>
      <c r="I26" s="595"/>
      <c r="J26" s="595"/>
      <c r="K26" s="595"/>
      <c r="L26" s="595"/>
      <c r="M26" s="595"/>
      <c r="N26" s="595"/>
      <c r="O26" s="595"/>
      <c r="P26" s="595"/>
      <c r="Q26" s="595"/>
      <c r="R26" s="595"/>
      <c r="S26" s="595"/>
      <c r="T26" s="595"/>
    </row>
    <row r="27" spans="2:20" x14ac:dyDescent="0.25">
      <c r="B27" s="595"/>
      <c r="C27" s="595"/>
      <c r="D27" s="595"/>
      <c r="E27" s="595"/>
      <c r="F27" s="595"/>
      <c r="G27" s="595"/>
      <c r="H27" s="595"/>
      <c r="I27" s="595"/>
      <c r="J27" s="595"/>
      <c r="K27" s="595"/>
      <c r="L27" s="595"/>
      <c r="M27" s="595"/>
      <c r="N27" s="595"/>
      <c r="O27" s="595"/>
      <c r="P27" s="595"/>
      <c r="Q27" s="595"/>
      <c r="R27" s="595"/>
      <c r="S27" s="595"/>
      <c r="T27" s="595"/>
    </row>
    <row r="28" spans="2:20" x14ac:dyDescent="0.25">
      <c r="B28" s="595"/>
      <c r="C28" s="595"/>
      <c r="D28" s="595"/>
      <c r="E28" s="595"/>
      <c r="F28" s="595"/>
      <c r="G28" s="595"/>
      <c r="H28" s="595"/>
      <c r="I28" s="595"/>
      <c r="J28" s="595"/>
      <c r="K28" s="595"/>
      <c r="L28" s="595"/>
      <c r="M28" s="595"/>
      <c r="N28" s="595"/>
      <c r="O28" s="595"/>
      <c r="P28" s="595"/>
      <c r="Q28" s="595"/>
      <c r="R28" s="595"/>
      <c r="S28" s="595"/>
      <c r="T28" s="595"/>
    </row>
    <row r="29" spans="2:20" x14ac:dyDescent="0.25">
      <c r="B29" s="595"/>
      <c r="C29" s="595"/>
      <c r="D29" s="595"/>
      <c r="E29" s="595"/>
      <c r="F29" s="595"/>
      <c r="G29" s="595"/>
      <c r="H29" s="595"/>
      <c r="I29" s="595"/>
      <c r="J29" s="595"/>
      <c r="K29" s="595"/>
      <c r="L29" s="595"/>
      <c r="M29" s="595"/>
      <c r="N29" s="595"/>
      <c r="O29" s="595"/>
      <c r="P29" s="595"/>
      <c r="Q29" s="595"/>
      <c r="R29" s="595"/>
      <c r="S29" s="595"/>
      <c r="T29" s="595"/>
    </row>
    <row r="30" spans="2:20" x14ac:dyDescent="0.25">
      <c r="B30" s="595"/>
      <c r="C30" s="595"/>
      <c r="D30" s="595"/>
      <c r="E30" s="595"/>
      <c r="F30" s="595"/>
      <c r="G30" s="595"/>
      <c r="H30" s="595"/>
      <c r="I30" s="595"/>
      <c r="J30" s="595"/>
      <c r="K30" s="595"/>
      <c r="L30" s="595"/>
      <c r="M30" s="595"/>
      <c r="N30" s="595"/>
      <c r="O30" s="595"/>
      <c r="P30" s="595"/>
      <c r="Q30" s="595"/>
      <c r="R30" s="595"/>
      <c r="S30" s="595"/>
      <c r="T30" s="595"/>
    </row>
    <row r="31" spans="2:20" x14ac:dyDescent="0.25">
      <c r="B31" s="595"/>
      <c r="C31" s="595"/>
      <c r="D31" s="595"/>
      <c r="E31" s="595"/>
      <c r="F31" s="595"/>
      <c r="G31" s="595"/>
      <c r="H31" s="595"/>
      <c r="I31" s="595"/>
      <c r="J31" s="595"/>
      <c r="K31" s="595"/>
      <c r="L31" s="595"/>
      <c r="M31" s="595"/>
      <c r="N31" s="595"/>
      <c r="O31" s="595"/>
      <c r="P31" s="595"/>
      <c r="Q31" s="595"/>
      <c r="R31" s="595"/>
      <c r="S31" s="595"/>
      <c r="T31" s="595"/>
    </row>
    <row r="32" spans="2:20" x14ac:dyDescent="0.25">
      <c r="B32" s="595"/>
      <c r="C32" s="595"/>
      <c r="D32" s="595"/>
      <c r="E32" s="595"/>
      <c r="F32" s="595"/>
      <c r="G32" s="595"/>
      <c r="H32" s="595"/>
      <c r="I32" s="595"/>
      <c r="J32" s="595"/>
      <c r="K32" s="595"/>
      <c r="L32" s="595"/>
      <c r="M32" s="595"/>
      <c r="N32" s="595"/>
      <c r="O32" s="595"/>
      <c r="P32" s="595"/>
      <c r="Q32" s="595"/>
      <c r="R32" s="595"/>
      <c r="S32" s="595"/>
      <c r="T32" s="595"/>
    </row>
    <row r="33" spans="2:20" x14ac:dyDescent="0.25">
      <c r="B33" s="595"/>
      <c r="C33" s="595"/>
      <c r="D33" s="595"/>
      <c r="E33" s="595"/>
      <c r="F33" s="595"/>
      <c r="G33" s="595"/>
      <c r="H33" s="595"/>
      <c r="I33" s="595"/>
      <c r="J33" s="595"/>
      <c r="K33" s="595"/>
      <c r="L33" s="595"/>
      <c r="M33" s="595"/>
      <c r="N33" s="595"/>
      <c r="O33" s="595"/>
      <c r="P33" s="595"/>
      <c r="Q33" s="595"/>
      <c r="R33" s="595"/>
      <c r="S33" s="595"/>
      <c r="T33" s="595"/>
    </row>
    <row r="34" spans="2:20" x14ac:dyDescent="0.25">
      <c r="B34" s="595"/>
      <c r="C34" s="595"/>
      <c r="D34" s="595"/>
      <c r="E34" s="595"/>
      <c r="F34" s="595"/>
      <c r="G34" s="595"/>
      <c r="H34" s="595"/>
      <c r="I34" s="595"/>
      <c r="J34" s="595"/>
      <c r="K34" s="595"/>
      <c r="L34" s="595"/>
      <c r="M34" s="595"/>
      <c r="N34" s="595"/>
      <c r="O34" s="595"/>
      <c r="P34" s="595"/>
      <c r="Q34" s="595"/>
      <c r="R34" s="595"/>
      <c r="S34" s="595"/>
      <c r="T34" s="595"/>
    </row>
    <row r="35" spans="2:20" x14ac:dyDescent="0.25">
      <c r="B35" s="127"/>
      <c r="C35" s="127"/>
      <c r="D35" s="127"/>
      <c r="E35" s="127"/>
      <c r="F35" s="127"/>
      <c r="G35" s="127"/>
      <c r="H35" s="127"/>
      <c r="I35" s="127"/>
      <c r="J35" s="127"/>
      <c r="K35" s="127"/>
      <c r="L35" s="127"/>
      <c r="M35" s="127"/>
      <c r="N35" s="127"/>
      <c r="O35" s="127"/>
      <c r="P35" s="127"/>
      <c r="Q35" s="127"/>
      <c r="R35" s="127"/>
      <c r="S35" s="127"/>
      <c r="T35" s="127"/>
    </row>
    <row r="36" spans="2:20" x14ac:dyDescent="0.25">
      <c r="B36" s="112" t="s">
        <v>10</v>
      </c>
    </row>
    <row r="37" spans="2:20" x14ac:dyDescent="0.25">
      <c r="B37" s="112" t="s">
        <v>86</v>
      </c>
    </row>
    <row r="38" spans="2:20" x14ac:dyDescent="0.25">
      <c r="B38" s="112" t="s">
        <v>8</v>
      </c>
    </row>
    <row r="39" spans="2:20" x14ac:dyDescent="0.25">
      <c r="B39" s="112" t="s">
        <v>7</v>
      </c>
    </row>
    <row r="40" spans="2:20" x14ac:dyDescent="0.25">
      <c r="B40" s="113" t="s">
        <v>6</v>
      </c>
    </row>
    <row r="41" spans="2:20" x14ac:dyDescent="0.25">
      <c r="B41" s="113" t="s">
        <v>151</v>
      </c>
    </row>
    <row r="42" spans="2:20" x14ac:dyDescent="0.25">
      <c r="B42" s="113" t="s">
        <v>156</v>
      </c>
    </row>
    <row r="43" spans="2:20" x14ac:dyDescent="0.25">
      <c r="B43" s="113" t="s">
        <v>161</v>
      </c>
    </row>
    <row r="44" spans="2:20" x14ac:dyDescent="0.25">
      <c r="B44" s="113" t="s">
        <v>166</v>
      </c>
    </row>
    <row r="45" spans="2:20" x14ac:dyDescent="0.25">
      <c r="B45" s="113" t="s">
        <v>174</v>
      </c>
    </row>
    <row r="46" spans="2:20" x14ac:dyDescent="0.25">
      <c r="B46" s="113" t="s">
        <v>183</v>
      </c>
    </row>
    <row r="47" spans="2:20" x14ac:dyDescent="0.25">
      <c r="B47" s="113" t="s">
        <v>189</v>
      </c>
    </row>
    <row r="48" spans="2:20" x14ac:dyDescent="0.25">
      <c r="B48" s="113" t="s">
        <v>195</v>
      </c>
    </row>
    <row r="49" spans="2:2" x14ac:dyDescent="0.25">
      <c r="B49" s="113" t="s">
        <v>227</v>
      </c>
    </row>
    <row r="50" spans="2:2" x14ac:dyDescent="0.25">
      <c r="B50" s="113" t="s">
        <v>238</v>
      </c>
    </row>
    <row r="51" spans="2:2" x14ac:dyDescent="0.25">
      <c r="B51" s="113" t="s">
        <v>239</v>
      </c>
    </row>
    <row r="52" spans="2:2" x14ac:dyDescent="0.25">
      <c r="B52" s="113" t="s">
        <v>265</v>
      </c>
    </row>
    <row r="53" spans="2:2" x14ac:dyDescent="0.25">
      <c r="B53" s="113" t="s">
        <v>270</v>
      </c>
    </row>
    <row r="54" spans="2:2" x14ac:dyDescent="0.25">
      <c r="B54" s="113" t="s">
        <v>277</v>
      </c>
    </row>
  </sheetData>
  <mergeCells count="4">
    <mergeCell ref="B26:T34"/>
    <mergeCell ref="B1:T1"/>
    <mergeCell ref="B2:T2"/>
    <mergeCell ref="B3:T3"/>
  </mergeCells>
  <pageMargins left="0.7" right="0.7" top="0.75" bottom="0.75" header="0.3" footer="0.3"/>
  <pageSetup scale="95"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7"/>
  <sheetViews>
    <sheetView zoomScale="90" zoomScaleNormal="90" workbookViewId="0">
      <selection activeCell="B26" sqref="B26:T33"/>
    </sheetView>
  </sheetViews>
  <sheetFormatPr baseColWidth="10" defaultRowHeight="15" x14ac:dyDescent="0.25"/>
  <cols>
    <col min="1" max="1" width="2" style="11" customWidth="1"/>
    <col min="2" max="2" width="11.42578125" customWidth="1"/>
    <col min="3" max="18" width="9.7109375" customWidth="1"/>
    <col min="19" max="20" width="9.7109375" style="189" customWidth="1"/>
  </cols>
  <sheetData>
    <row r="1" spans="2:22" x14ac:dyDescent="0.25">
      <c r="B1" s="594" t="s">
        <v>0</v>
      </c>
      <c r="C1" s="594"/>
      <c r="D1" s="594"/>
      <c r="E1" s="594"/>
      <c r="F1" s="594"/>
      <c r="G1" s="594"/>
      <c r="H1" s="594"/>
      <c r="I1" s="594"/>
      <c r="J1" s="594"/>
      <c r="K1" s="594"/>
      <c r="L1" s="594"/>
      <c r="M1" s="594"/>
      <c r="N1" s="594"/>
      <c r="O1" s="594"/>
      <c r="P1" s="594"/>
      <c r="Q1" s="594"/>
      <c r="R1" s="594"/>
      <c r="S1" s="594"/>
      <c r="T1" s="594"/>
    </row>
    <row r="2" spans="2:22" x14ac:dyDescent="0.25">
      <c r="B2" s="594" t="s">
        <v>1</v>
      </c>
      <c r="C2" s="594"/>
      <c r="D2" s="594"/>
      <c r="E2" s="594"/>
      <c r="F2" s="594"/>
      <c r="G2" s="594"/>
      <c r="H2" s="594"/>
      <c r="I2" s="594"/>
      <c r="J2" s="594"/>
      <c r="K2" s="594"/>
      <c r="L2" s="594"/>
      <c r="M2" s="594"/>
      <c r="N2" s="594"/>
      <c r="O2" s="594"/>
      <c r="P2" s="594"/>
      <c r="Q2" s="594"/>
      <c r="R2" s="594"/>
      <c r="S2" s="594"/>
      <c r="T2" s="594"/>
    </row>
    <row r="3" spans="2:22" x14ac:dyDescent="0.25">
      <c r="B3" s="594" t="s">
        <v>13</v>
      </c>
      <c r="C3" s="594"/>
      <c r="D3" s="594"/>
      <c r="E3" s="594"/>
      <c r="F3" s="594"/>
      <c r="G3" s="594"/>
      <c r="H3" s="594"/>
      <c r="I3" s="594"/>
      <c r="J3" s="594"/>
      <c r="K3" s="594"/>
      <c r="L3" s="594"/>
      <c r="M3" s="594"/>
      <c r="N3" s="594"/>
      <c r="O3" s="594"/>
      <c r="P3" s="594"/>
      <c r="Q3" s="594"/>
      <c r="R3" s="594"/>
      <c r="S3" s="594"/>
      <c r="T3" s="594"/>
    </row>
    <row r="4" spans="2:22" ht="15.75" thickBot="1" x14ac:dyDescent="0.3">
      <c r="B4" s="11"/>
      <c r="C4" s="11"/>
      <c r="D4" s="11"/>
      <c r="E4" s="11"/>
      <c r="F4" s="11"/>
      <c r="G4" s="11"/>
      <c r="H4" s="11"/>
      <c r="I4" s="11"/>
      <c r="J4" s="11"/>
      <c r="K4" s="11"/>
    </row>
    <row r="5" spans="2:22" ht="15.75" thickBot="1" x14ac:dyDescent="0.3">
      <c r="B5" s="2"/>
      <c r="C5" s="9">
        <v>2008</v>
      </c>
      <c r="D5" s="9">
        <v>2009</v>
      </c>
      <c r="E5" s="10">
        <v>2010</v>
      </c>
      <c r="F5" s="10">
        <v>2011</v>
      </c>
      <c r="G5" s="9">
        <v>2012</v>
      </c>
      <c r="H5" s="9">
        <v>2013</v>
      </c>
      <c r="I5" s="9">
        <v>2014</v>
      </c>
      <c r="J5" s="9">
        <v>2015</v>
      </c>
      <c r="K5" s="10">
        <v>2016</v>
      </c>
      <c r="L5" s="9">
        <v>2017</v>
      </c>
      <c r="M5" s="9">
        <v>2018</v>
      </c>
      <c r="N5" s="9">
        <v>2019</v>
      </c>
      <c r="O5" s="9">
        <v>2020</v>
      </c>
      <c r="P5" s="9">
        <v>2021</v>
      </c>
      <c r="Q5" s="9">
        <v>2022</v>
      </c>
      <c r="R5" s="9">
        <v>2023</v>
      </c>
      <c r="S5" s="9">
        <v>2024</v>
      </c>
      <c r="T5" s="9">
        <v>2025</v>
      </c>
    </row>
    <row r="6" spans="2:22" x14ac:dyDescent="0.25">
      <c r="B6" s="7" t="s">
        <v>11</v>
      </c>
      <c r="C6" s="3">
        <v>17367</v>
      </c>
      <c r="D6" s="3">
        <v>17636</v>
      </c>
      <c r="E6" s="5">
        <v>18672</v>
      </c>
      <c r="F6" s="265">
        <v>18814</v>
      </c>
      <c r="G6" s="268">
        <v>18804</v>
      </c>
      <c r="H6" s="268">
        <v>20396</v>
      </c>
      <c r="I6" s="268">
        <v>20479</v>
      </c>
      <c r="J6" s="337">
        <v>19924</v>
      </c>
      <c r="K6" s="395">
        <v>18275</v>
      </c>
      <c r="L6" s="268">
        <v>17998</v>
      </c>
      <c r="M6" s="268">
        <v>17313</v>
      </c>
      <c r="N6" s="268">
        <v>17540</v>
      </c>
      <c r="O6" s="268">
        <v>17450</v>
      </c>
      <c r="P6" s="268">
        <v>17037</v>
      </c>
      <c r="Q6" s="268">
        <v>16533</v>
      </c>
      <c r="R6" s="268">
        <v>16304</v>
      </c>
      <c r="S6" s="268">
        <v>16171</v>
      </c>
      <c r="T6" s="268">
        <v>16048</v>
      </c>
      <c r="U6" s="126">
        <f>T6/T8</f>
        <v>0.58642110648249657</v>
      </c>
      <c r="V6" s="126">
        <f>(T6-H6)/H6</f>
        <v>-0.21317905471661111</v>
      </c>
    </row>
    <row r="7" spans="2:22" x14ac:dyDescent="0.25">
      <c r="B7" s="8" t="s">
        <v>12</v>
      </c>
      <c r="C7" s="4">
        <v>10094</v>
      </c>
      <c r="D7" s="4">
        <v>10560</v>
      </c>
      <c r="E7" s="6">
        <v>11092</v>
      </c>
      <c r="F7" s="266">
        <v>10926</v>
      </c>
      <c r="G7" s="14">
        <v>11106</v>
      </c>
      <c r="H7" s="14">
        <v>13945</v>
      </c>
      <c r="I7" s="14">
        <v>12982</v>
      </c>
      <c r="J7" s="338">
        <v>12789</v>
      </c>
      <c r="K7" s="396">
        <v>11451</v>
      </c>
      <c r="L7" s="14">
        <v>11455</v>
      </c>
      <c r="M7" s="14">
        <v>11371</v>
      </c>
      <c r="N7" s="14">
        <v>11435</v>
      </c>
      <c r="O7" s="14">
        <v>11296</v>
      </c>
      <c r="P7" s="14">
        <v>11525</v>
      </c>
      <c r="Q7" s="14">
        <v>11518</v>
      </c>
      <c r="R7" s="14">
        <v>11654</v>
      </c>
      <c r="S7" s="14">
        <v>11439</v>
      </c>
      <c r="T7" s="14">
        <v>11318</v>
      </c>
      <c r="U7" s="126">
        <f>T7/T8</f>
        <v>0.41357889351750349</v>
      </c>
      <c r="V7" s="126">
        <f>(T7-H7)/H7</f>
        <v>-0.18838293295087846</v>
      </c>
    </row>
    <row r="8" spans="2:22" ht="15.75" thickBot="1" x14ac:dyDescent="0.3">
      <c r="B8" s="72" t="s">
        <v>5</v>
      </c>
      <c r="C8" s="73">
        <v>27461</v>
      </c>
      <c r="D8" s="73">
        <v>28196</v>
      </c>
      <c r="E8" s="74">
        <v>29764</v>
      </c>
      <c r="F8" s="267">
        <v>29740</v>
      </c>
      <c r="G8" s="75">
        <v>29910</v>
      </c>
      <c r="H8" s="75">
        <v>34341</v>
      </c>
      <c r="I8" s="75">
        <v>33461</v>
      </c>
      <c r="J8" s="75">
        <v>32713</v>
      </c>
      <c r="K8" s="267">
        <v>29726</v>
      </c>
      <c r="L8" s="75">
        <v>29453</v>
      </c>
      <c r="M8" s="75">
        <v>28684</v>
      </c>
      <c r="N8" s="75">
        <v>28975</v>
      </c>
      <c r="O8" s="75">
        <v>28746</v>
      </c>
      <c r="P8" s="75">
        <v>28562</v>
      </c>
      <c r="Q8" s="75">
        <v>28051</v>
      </c>
      <c r="R8" s="75">
        <v>27958</v>
      </c>
      <c r="S8" s="75">
        <v>27610</v>
      </c>
      <c r="T8" s="75">
        <v>27366</v>
      </c>
      <c r="U8" s="126"/>
      <c r="V8" s="126">
        <f>(T8-H8)/H8</f>
        <v>-0.20310998514894732</v>
      </c>
    </row>
    <row r="9" spans="2:22" x14ac:dyDescent="0.25">
      <c r="D9" s="126"/>
      <c r="L9" s="126"/>
      <c r="M9" s="126"/>
    </row>
    <row r="26" spans="2:20" ht="15" customHeight="1" x14ac:dyDescent="0.25">
      <c r="B26" s="596" t="s">
        <v>280</v>
      </c>
      <c r="C26" s="596"/>
      <c r="D26" s="596"/>
      <c r="E26" s="596"/>
      <c r="F26" s="596"/>
      <c r="G26" s="596"/>
      <c r="H26" s="596"/>
      <c r="I26" s="596"/>
      <c r="J26" s="596"/>
      <c r="K26" s="596"/>
      <c r="L26" s="596"/>
      <c r="M26" s="596"/>
      <c r="N26" s="596"/>
      <c r="O26" s="596"/>
      <c r="P26" s="596"/>
      <c r="Q26" s="596"/>
      <c r="R26" s="596"/>
      <c r="S26" s="596"/>
      <c r="T26" s="596"/>
    </row>
    <row r="27" spans="2:20" x14ac:dyDescent="0.25">
      <c r="B27" s="596"/>
      <c r="C27" s="596"/>
      <c r="D27" s="596"/>
      <c r="E27" s="596"/>
      <c r="F27" s="596"/>
      <c r="G27" s="596"/>
      <c r="H27" s="596"/>
      <c r="I27" s="596"/>
      <c r="J27" s="596"/>
      <c r="K27" s="596"/>
      <c r="L27" s="596"/>
      <c r="M27" s="596"/>
      <c r="N27" s="596"/>
      <c r="O27" s="596"/>
      <c r="P27" s="596"/>
      <c r="Q27" s="596"/>
      <c r="R27" s="596"/>
      <c r="S27" s="596"/>
      <c r="T27" s="596"/>
    </row>
    <row r="28" spans="2:20" x14ac:dyDescent="0.25">
      <c r="B28" s="596"/>
      <c r="C28" s="596"/>
      <c r="D28" s="596"/>
      <c r="E28" s="596"/>
      <c r="F28" s="596"/>
      <c r="G28" s="596"/>
      <c r="H28" s="596"/>
      <c r="I28" s="596"/>
      <c r="J28" s="596"/>
      <c r="K28" s="596"/>
      <c r="L28" s="596"/>
      <c r="M28" s="596"/>
      <c r="N28" s="596"/>
      <c r="O28" s="596"/>
      <c r="P28" s="596"/>
      <c r="Q28" s="596"/>
      <c r="R28" s="596"/>
      <c r="S28" s="596"/>
      <c r="T28" s="596"/>
    </row>
    <row r="29" spans="2:20" x14ac:dyDescent="0.25">
      <c r="B29" s="596"/>
      <c r="C29" s="596"/>
      <c r="D29" s="596"/>
      <c r="E29" s="596"/>
      <c r="F29" s="596"/>
      <c r="G29" s="596"/>
      <c r="H29" s="596"/>
      <c r="I29" s="596"/>
      <c r="J29" s="596"/>
      <c r="K29" s="596"/>
      <c r="L29" s="596"/>
      <c r="M29" s="596"/>
      <c r="N29" s="596"/>
      <c r="O29" s="596"/>
      <c r="P29" s="596"/>
      <c r="Q29" s="596"/>
      <c r="R29" s="596"/>
      <c r="S29" s="596"/>
      <c r="T29" s="596"/>
    </row>
    <row r="30" spans="2:20" x14ac:dyDescent="0.25">
      <c r="B30" s="596"/>
      <c r="C30" s="596"/>
      <c r="D30" s="596"/>
      <c r="E30" s="596"/>
      <c r="F30" s="596"/>
      <c r="G30" s="596"/>
      <c r="H30" s="596"/>
      <c r="I30" s="596"/>
      <c r="J30" s="596"/>
      <c r="K30" s="596"/>
      <c r="L30" s="596"/>
      <c r="M30" s="596"/>
      <c r="N30" s="596"/>
      <c r="O30" s="596"/>
      <c r="P30" s="596"/>
      <c r="Q30" s="596"/>
      <c r="R30" s="596"/>
      <c r="S30" s="596"/>
      <c r="T30" s="596"/>
    </row>
    <row r="31" spans="2:20" x14ac:dyDescent="0.25">
      <c r="B31" s="596"/>
      <c r="C31" s="596"/>
      <c r="D31" s="596"/>
      <c r="E31" s="596"/>
      <c r="F31" s="596"/>
      <c r="G31" s="596"/>
      <c r="H31" s="596"/>
      <c r="I31" s="596"/>
      <c r="J31" s="596"/>
      <c r="K31" s="596"/>
      <c r="L31" s="596"/>
      <c r="M31" s="596"/>
      <c r="N31" s="596"/>
      <c r="O31" s="596"/>
      <c r="P31" s="596"/>
      <c r="Q31" s="596"/>
      <c r="R31" s="596"/>
      <c r="S31" s="596"/>
      <c r="T31" s="596"/>
    </row>
    <row r="32" spans="2:20" x14ac:dyDescent="0.25">
      <c r="B32" s="596"/>
      <c r="C32" s="596"/>
      <c r="D32" s="596"/>
      <c r="E32" s="596"/>
      <c r="F32" s="596"/>
      <c r="G32" s="596"/>
      <c r="H32" s="596"/>
      <c r="I32" s="596"/>
      <c r="J32" s="596"/>
      <c r="K32" s="596"/>
      <c r="L32" s="596"/>
      <c r="M32" s="596"/>
      <c r="N32" s="596"/>
      <c r="O32" s="596"/>
      <c r="P32" s="596"/>
      <c r="Q32" s="596"/>
      <c r="R32" s="596"/>
      <c r="S32" s="596"/>
      <c r="T32" s="596"/>
    </row>
    <row r="33" spans="2:20" x14ac:dyDescent="0.25">
      <c r="B33" s="596"/>
      <c r="C33" s="596"/>
      <c r="D33" s="596"/>
      <c r="E33" s="596"/>
      <c r="F33" s="596"/>
      <c r="G33" s="596"/>
      <c r="H33" s="596"/>
      <c r="I33" s="596"/>
      <c r="J33" s="596"/>
      <c r="K33" s="596"/>
      <c r="L33" s="596"/>
      <c r="M33" s="596"/>
      <c r="N33" s="596"/>
      <c r="O33" s="596"/>
      <c r="P33" s="596"/>
      <c r="Q33" s="596"/>
      <c r="R33" s="596"/>
      <c r="S33" s="596"/>
      <c r="T33" s="596"/>
    </row>
    <row r="34" spans="2:20" x14ac:dyDescent="0.25">
      <c r="B34" s="387"/>
      <c r="C34" s="387"/>
      <c r="D34" s="387"/>
      <c r="E34" s="387"/>
      <c r="F34" s="387"/>
      <c r="G34" s="387"/>
      <c r="H34" s="387"/>
      <c r="I34" s="387"/>
      <c r="J34" s="387"/>
      <c r="K34" s="387"/>
      <c r="L34" s="387"/>
      <c r="M34" s="387"/>
      <c r="N34" s="387"/>
      <c r="O34" s="387"/>
      <c r="P34" s="387"/>
      <c r="Q34" s="387"/>
      <c r="R34" s="387"/>
      <c r="S34" s="387"/>
      <c r="T34" s="387"/>
    </row>
    <row r="35" spans="2:20" x14ac:dyDescent="0.25">
      <c r="B35" s="387"/>
      <c r="C35" s="387"/>
      <c r="D35" s="387"/>
      <c r="E35" s="387"/>
      <c r="F35" s="387"/>
      <c r="G35" s="387"/>
      <c r="H35" s="387"/>
      <c r="I35" s="387"/>
      <c r="J35" s="387"/>
      <c r="K35" s="387"/>
      <c r="L35" s="387"/>
      <c r="M35" s="387"/>
      <c r="N35" s="387"/>
      <c r="O35" s="387"/>
      <c r="P35" s="387"/>
      <c r="Q35" s="387"/>
      <c r="R35" s="387"/>
      <c r="S35" s="387"/>
      <c r="T35" s="387"/>
    </row>
    <row r="36" spans="2:20" x14ac:dyDescent="0.25">
      <c r="B36" s="387"/>
      <c r="C36" s="387"/>
      <c r="D36" s="387"/>
      <c r="E36" s="387"/>
      <c r="F36" s="387"/>
      <c r="G36" s="387"/>
      <c r="H36" s="387"/>
      <c r="I36" s="387"/>
      <c r="J36" s="387"/>
      <c r="K36" s="387"/>
      <c r="L36" s="387"/>
      <c r="M36" s="387"/>
      <c r="N36" s="387"/>
    </row>
    <row r="37" spans="2:20" x14ac:dyDescent="0.25">
      <c r="B37" s="387"/>
      <c r="C37" s="387"/>
      <c r="D37" s="387"/>
      <c r="E37" s="387"/>
      <c r="F37" s="387"/>
      <c r="G37" s="387"/>
      <c r="H37" s="387"/>
      <c r="I37" s="387"/>
      <c r="J37" s="387"/>
      <c r="K37" s="387"/>
    </row>
    <row r="39" spans="2:20" x14ac:dyDescent="0.25">
      <c r="B39" s="112" t="s">
        <v>10</v>
      </c>
    </row>
    <row r="40" spans="2:20" x14ac:dyDescent="0.25">
      <c r="B40" s="112" t="s">
        <v>9</v>
      </c>
    </row>
    <row r="41" spans="2:20" x14ac:dyDescent="0.25">
      <c r="B41" s="112" t="s">
        <v>8</v>
      </c>
    </row>
    <row r="42" spans="2:20" x14ac:dyDescent="0.25">
      <c r="B42" s="112" t="s">
        <v>7</v>
      </c>
    </row>
    <row r="43" spans="2:20" x14ac:dyDescent="0.25">
      <c r="B43" s="113" t="s">
        <v>6</v>
      </c>
    </row>
    <row r="44" spans="2:20" x14ac:dyDescent="0.25">
      <c r="B44" s="113" t="s">
        <v>151</v>
      </c>
    </row>
    <row r="45" spans="2:20" x14ac:dyDescent="0.25">
      <c r="B45" s="113" t="s">
        <v>156</v>
      </c>
    </row>
    <row r="46" spans="2:20" x14ac:dyDescent="0.25">
      <c r="B46" s="113" t="s">
        <v>161</v>
      </c>
    </row>
    <row r="47" spans="2:20" x14ac:dyDescent="0.25">
      <c r="B47" s="113" t="s">
        <v>166</v>
      </c>
    </row>
    <row r="48" spans="2:20" x14ac:dyDescent="0.25">
      <c r="B48" s="113" t="s">
        <v>174</v>
      </c>
    </row>
    <row r="49" spans="2:2" x14ac:dyDescent="0.25">
      <c r="B49" s="113" t="s">
        <v>183</v>
      </c>
    </row>
    <row r="50" spans="2:2" x14ac:dyDescent="0.25">
      <c r="B50" s="113" t="s">
        <v>189</v>
      </c>
    </row>
    <row r="51" spans="2:2" x14ac:dyDescent="0.25">
      <c r="B51" s="113" t="s">
        <v>195</v>
      </c>
    </row>
    <row r="52" spans="2:2" x14ac:dyDescent="0.25">
      <c r="B52" s="113" t="s">
        <v>227</v>
      </c>
    </row>
    <row r="53" spans="2:2" x14ac:dyDescent="0.25">
      <c r="B53" s="113" t="s">
        <v>238</v>
      </c>
    </row>
    <row r="54" spans="2:2" x14ac:dyDescent="0.25">
      <c r="B54" s="113" t="s">
        <v>239</v>
      </c>
    </row>
    <row r="55" spans="2:2" x14ac:dyDescent="0.25">
      <c r="B55" s="113" t="s">
        <v>265</v>
      </c>
    </row>
    <row r="56" spans="2:2" x14ac:dyDescent="0.25">
      <c r="B56" s="113" t="s">
        <v>270</v>
      </c>
    </row>
    <row r="57" spans="2:2" x14ac:dyDescent="0.25">
      <c r="B57" s="113" t="s">
        <v>277</v>
      </c>
    </row>
  </sheetData>
  <mergeCells count="4">
    <mergeCell ref="B26:T33"/>
    <mergeCell ref="B1:T1"/>
    <mergeCell ref="B2:T2"/>
    <mergeCell ref="B3:T3"/>
  </mergeCells>
  <pageMargins left="0.7" right="0.7" top="0.75" bottom="0.75" header="0.3" footer="0.3"/>
  <pageSetup scale="75"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10"/>
  <sheetViews>
    <sheetView zoomScale="90" zoomScaleNormal="90" workbookViewId="0">
      <selection activeCell="B37" sqref="B37:U45"/>
    </sheetView>
  </sheetViews>
  <sheetFormatPr baseColWidth="10" defaultRowHeight="15" x14ac:dyDescent="0.25"/>
  <cols>
    <col min="1" max="1" width="1.42578125" style="11" customWidth="1"/>
    <col min="2" max="18" width="7.7109375" customWidth="1"/>
    <col min="19" max="20" width="7.7109375" style="189" customWidth="1"/>
  </cols>
  <sheetData>
    <row r="1" spans="2:21" x14ac:dyDescent="0.25">
      <c r="B1" s="594" t="s">
        <v>0</v>
      </c>
      <c r="C1" s="594"/>
      <c r="D1" s="594"/>
      <c r="E1" s="594"/>
      <c r="F1" s="594"/>
      <c r="G1" s="594"/>
      <c r="H1" s="594"/>
      <c r="I1" s="594"/>
      <c r="J1" s="594"/>
      <c r="K1" s="594"/>
      <c r="L1" s="594"/>
      <c r="M1" s="594"/>
      <c r="N1" s="594"/>
      <c r="O1" s="594"/>
      <c r="P1" s="594"/>
      <c r="Q1" s="594"/>
      <c r="R1" s="594"/>
      <c r="S1" s="594"/>
      <c r="T1" s="594"/>
      <c r="U1" s="594"/>
    </row>
    <row r="2" spans="2:21" x14ac:dyDescent="0.25">
      <c r="B2" s="594" t="s">
        <v>1</v>
      </c>
      <c r="C2" s="594"/>
      <c r="D2" s="594"/>
      <c r="E2" s="594"/>
      <c r="F2" s="594"/>
      <c r="G2" s="594"/>
      <c r="H2" s="594"/>
      <c r="I2" s="594"/>
      <c r="J2" s="594"/>
      <c r="K2" s="594"/>
      <c r="L2" s="594"/>
      <c r="M2" s="594"/>
      <c r="N2" s="594"/>
      <c r="O2" s="594"/>
      <c r="P2" s="594"/>
      <c r="Q2" s="594"/>
      <c r="R2" s="594"/>
      <c r="S2" s="594"/>
      <c r="T2" s="594"/>
      <c r="U2" s="594"/>
    </row>
    <row r="3" spans="2:21" x14ac:dyDescent="0.25">
      <c r="B3" s="594" t="s">
        <v>14</v>
      </c>
      <c r="C3" s="594"/>
      <c r="D3" s="594"/>
      <c r="E3" s="594"/>
      <c r="F3" s="594"/>
      <c r="G3" s="594"/>
      <c r="H3" s="594"/>
      <c r="I3" s="594"/>
      <c r="J3" s="594"/>
      <c r="K3" s="594"/>
      <c r="L3" s="594"/>
      <c r="M3" s="594"/>
      <c r="N3" s="594"/>
      <c r="O3" s="594"/>
      <c r="P3" s="594"/>
      <c r="Q3" s="594"/>
      <c r="R3" s="594"/>
      <c r="S3" s="594"/>
      <c r="T3" s="594"/>
      <c r="U3" s="594"/>
    </row>
    <row r="4" spans="2:21" ht="15.75" thickBot="1" x14ac:dyDescent="0.3"/>
    <row r="5" spans="2:21" ht="15.75" thickBot="1" x14ac:dyDescent="0.3">
      <c r="B5" s="558"/>
      <c r="C5" s="21">
        <v>2008</v>
      </c>
      <c r="D5" s="20">
        <v>2009</v>
      </c>
      <c r="E5" s="20">
        <v>2010</v>
      </c>
      <c r="F5" s="240">
        <v>2011</v>
      </c>
      <c r="G5" s="240">
        <v>2012</v>
      </c>
      <c r="H5" s="240">
        <v>2013</v>
      </c>
      <c r="I5" s="240">
        <v>2014</v>
      </c>
      <c r="J5" s="240">
        <v>2015</v>
      </c>
      <c r="K5" s="240">
        <v>2016</v>
      </c>
      <c r="L5" s="240">
        <v>2017</v>
      </c>
      <c r="M5" s="240">
        <v>2018</v>
      </c>
      <c r="N5" s="240">
        <v>2019</v>
      </c>
      <c r="O5" s="240">
        <v>2020</v>
      </c>
      <c r="P5" s="240">
        <v>2021</v>
      </c>
      <c r="Q5" s="240">
        <v>2022</v>
      </c>
      <c r="R5" s="240">
        <v>2023</v>
      </c>
      <c r="S5" s="240">
        <v>2024</v>
      </c>
      <c r="T5" s="15">
        <v>2025</v>
      </c>
    </row>
    <row r="6" spans="2:21" s="189" customFormat="1" x14ac:dyDescent="0.25">
      <c r="B6" s="23" t="s">
        <v>102</v>
      </c>
      <c r="C6" s="560"/>
      <c r="D6" s="560"/>
      <c r="E6" s="560"/>
      <c r="F6" s="560"/>
      <c r="G6" s="560"/>
      <c r="H6" s="560"/>
      <c r="I6" s="560"/>
      <c r="J6" s="560"/>
      <c r="K6" s="560"/>
      <c r="L6" s="560"/>
      <c r="M6" s="560"/>
      <c r="N6" s="560"/>
      <c r="O6" s="560"/>
      <c r="P6" s="560"/>
      <c r="Q6" s="560"/>
      <c r="R6" s="560"/>
      <c r="S6" s="561"/>
      <c r="T6" s="563">
        <v>17</v>
      </c>
    </row>
    <row r="7" spans="2:21" s="189" customFormat="1" x14ac:dyDescent="0.25">
      <c r="B7" s="18" t="s">
        <v>103</v>
      </c>
      <c r="C7" s="557"/>
      <c r="D7" s="557"/>
      <c r="E7" s="557"/>
      <c r="F7" s="557"/>
      <c r="G7" s="557"/>
      <c r="H7" s="557"/>
      <c r="I7" s="557"/>
      <c r="J7" s="557"/>
      <c r="K7" s="557"/>
      <c r="L7" s="557"/>
      <c r="M7" s="557"/>
      <c r="N7" s="557"/>
      <c r="O7" s="557"/>
      <c r="P7" s="557"/>
      <c r="Q7" s="557"/>
      <c r="R7" s="557"/>
      <c r="S7" s="562"/>
      <c r="T7" s="564">
        <v>83</v>
      </c>
    </row>
    <row r="8" spans="2:21" x14ac:dyDescent="0.25">
      <c r="B8" s="559" t="s">
        <v>17</v>
      </c>
      <c r="C8" s="87">
        <v>1874</v>
      </c>
      <c r="D8" s="87">
        <v>1853</v>
      </c>
      <c r="E8" s="87">
        <v>1858</v>
      </c>
      <c r="F8" s="292">
        <v>2066</v>
      </c>
      <c r="G8" s="292">
        <v>2105</v>
      </c>
      <c r="H8" s="292">
        <v>2153</v>
      </c>
      <c r="I8" s="292">
        <v>1954</v>
      </c>
      <c r="J8" s="292">
        <v>1930</v>
      </c>
      <c r="K8" s="292">
        <v>1960</v>
      </c>
      <c r="L8" s="292">
        <v>2034</v>
      </c>
      <c r="M8" s="292">
        <v>2075</v>
      </c>
      <c r="N8" s="292">
        <v>2134</v>
      </c>
      <c r="O8" s="292">
        <v>2026</v>
      </c>
      <c r="P8" s="292">
        <v>1895</v>
      </c>
      <c r="Q8" s="292">
        <v>2216</v>
      </c>
      <c r="R8" s="292">
        <v>2306</v>
      </c>
      <c r="S8" s="292">
        <v>2113</v>
      </c>
      <c r="T8" s="19">
        <v>1940</v>
      </c>
    </row>
    <row r="9" spans="2:21" x14ac:dyDescent="0.25">
      <c r="B9" s="18" t="s">
        <v>18</v>
      </c>
      <c r="C9" s="17">
        <v>2903</v>
      </c>
      <c r="D9" s="17">
        <v>3034</v>
      </c>
      <c r="E9" s="17">
        <v>2751</v>
      </c>
      <c r="F9" s="242">
        <v>2770</v>
      </c>
      <c r="G9" s="242">
        <v>2981</v>
      </c>
      <c r="H9" s="242">
        <v>3138</v>
      </c>
      <c r="I9" s="242">
        <v>3000</v>
      </c>
      <c r="J9" s="242">
        <v>2681</v>
      </c>
      <c r="K9" s="242">
        <v>2609</v>
      </c>
      <c r="L9" s="242">
        <v>2562</v>
      </c>
      <c r="M9" s="242">
        <v>2600</v>
      </c>
      <c r="N9" s="242">
        <v>2797</v>
      </c>
      <c r="O9" s="242">
        <v>2782</v>
      </c>
      <c r="P9" s="242">
        <v>2590</v>
      </c>
      <c r="Q9" s="242">
        <v>2629</v>
      </c>
      <c r="R9" s="242">
        <v>2797</v>
      </c>
      <c r="S9" s="242">
        <v>2763</v>
      </c>
      <c r="T9" s="19">
        <v>2624</v>
      </c>
    </row>
    <row r="10" spans="2:21" x14ac:dyDescent="0.25">
      <c r="B10" s="18" t="s">
        <v>19</v>
      </c>
      <c r="C10" s="17">
        <v>2777</v>
      </c>
      <c r="D10" s="17">
        <v>2750</v>
      </c>
      <c r="E10" s="17">
        <v>2906</v>
      </c>
      <c r="F10" s="242">
        <v>2683</v>
      </c>
      <c r="G10" s="242">
        <v>2692</v>
      </c>
      <c r="H10" s="242">
        <v>2731</v>
      </c>
      <c r="I10" s="242">
        <v>2722</v>
      </c>
      <c r="J10" s="242">
        <v>2722</v>
      </c>
      <c r="K10" s="242">
        <v>2422</v>
      </c>
      <c r="L10" s="242">
        <v>2388</v>
      </c>
      <c r="M10" s="242">
        <v>2322</v>
      </c>
      <c r="N10" s="242">
        <v>2397</v>
      </c>
      <c r="O10" s="242">
        <v>2479</v>
      </c>
      <c r="P10" s="242">
        <v>2552</v>
      </c>
      <c r="Q10" s="242">
        <v>2375</v>
      </c>
      <c r="R10" s="242">
        <v>2450</v>
      </c>
      <c r="S10" s="242">
        <v>2531</v>
      </c>
      <c r="T10" s="19">
        <v>2551</v>
      </c>
    </row>
    <row r="11" spans="2:21" x14ac:dyDescent="0.25">
      <c r="B11" s="18" t="s">
        <v>20</v>
      </c>
      <c r="C11" s="17">
        <v>2959</v>
      </c>
      <c r="D11" s="17">
        <v>2765</v>
      </c>
      <c r="E11" s="17">
        <v>2726</v>
      </c>
      <c r="F11" s="242">
        <v>2828</v>
      </c>
      <c r="G11" s="242">
        <v>2701</v>
      </c>
      <c r="H11" s="242">
        <v>2658</v>
      </c>
      <c r="I11" s="242">
        <v>2688</v>
      </c>
      <c r="J11" s="242">
        <v>2714</v>
      </c>
      <c r="K11" s="242">
        <v>2681</v>
      </c>
      <c r="L11" s="242">
        <v>2505</v>
      </c>
      <c r="M11" s="242">
        <v>2359</v>
      </c>
      <c r="N11" s="242">
        <v>2355</v>
      </c>
      <c r="O11" s="242">
        <v>2393</v>
      </c>
      <c r="P11" s="242">
        <v>2551</v>
      </c>
      <c r="Q11" s="242">
        <v>2296</v>
      </c>
      <c r="R11" s="242">
        <v>2382</v>
      </c>
      <c r="S11" s="242">
        <v>2403</v>
      </c>
      <c r="T11" s="19">
        <v>2572</v>
      </c>
    </row>
    <row r="12" spans="2:21" x14ac:dyDescent="0.25">
      <c r="B12" s="18" t="s">
        <v>21</v>
      </c>
      <c r="C12" s="17">
        <v>2733</v>
      </c>
      <c r="D12" s="17">
        <v>2855</v>
      </c>
      <c r="E12" s="17">
        <v>2781</v>
      </c>
      <c r="F12" s="242">
        <v>2660</v>
      </c>
      <c r="G12" s="242">
        <v>2769</v>
      </c>
      <c r="H12" s="242">
        <v>2667</v>
      </c>
      <c r="I12" s="242">
        <v>2581</v>
      </c>
      <c r="J12" s="242">
        <v>2600</v>
      </c>
      <c r="K12" s="242">
        <v>2611</v>
      </c>
      <c r="L12" s="242">
        <v>2603</v>
      </c>
      <c r="M12" s="242">
        <v>2443</v>
      </c>
      <c r="N12" s="242">
        <v>2348</v>
      </c>
      <c r="O12" s="242">
        <v>2434</v>
      </c>
      <c r="P12" s="242">
        <v>2446</v>
      </c>
      <c r="Q12" s="242">
        <v>2456</v>
      </c>
      <c r="R12" s="242">
        <v>2359</v>
      </c>
      <c r="S12" s="242">
        <v>2439</v>
      </c>
      <c r="T12" s="19">
        <v>2421</v>
      </c>
    </row>
    <row r="13" spans="2:21" x14ac:dyDescent="0.25">
      <c r="B13" s="18" t="s">
        <v>22</v>
      </c>
      <c r="C13" s="17">
        <v>2689</v>
      </c>
      <c r="D13" s="17">
        <v>2684</v>
      </c>
      <c r="E13" s="17">
        <v>2868</v>
      </c>
      <c r="F13" s="242">
        <v>2677</v>
      </c>
      <c r="G13" s="242">
        <v>2649</v>
      </c>
      <c r="H13" s="242">
        <v>2759</v>
      </c>
      <c r="I13" s="242">
        <v>2545</v>
      </c>
      <c r="J13" s="242">
        <v>2541</v>
      </c>
      <c r="K13" s="242">
        <v>2603</v>
      </c>
      <c r="L13" s="242">
        <v>2592</v>
      </c>
      <c r="M13" s="242">
        <v>2556</v>
      </c>
      <c r="N13" s="242">
        <v>2421</v>
      </c>
      <c r="O13" s="242">
        <v>2286</v>
      </c>
      <c r="P13" s="242">
        <v>2460</v>
      </c>
      <c r="Q13" s="242">
        <v>2363</v>
      </c>
      <c r="R13" s="242">
        <v>2435</v>
      </c>
      <c r="S13" s="242">
        <v>2334</v>
      </c>
      <c r="T13" s="19">
        <v>2439</v>
      </c>
    </row>
    <row r="14" spans="2:21" x14ac:dyDescent="0.25">
      <c r="B14" s="18" t="s">
        <v>23</v>
      </c>
      <c r="C14" s="17">
        <v>2568</v>
      </c>
      <c r="D14" s="17">
        <v>2588</v>
      </c>
      <c r="E14" s="17">
        <v>2879</v>
      </c>
      <c r="F14" s="242">
        <v>3005</v>
      </c>
      <c r="G14" s="242">
        <v>3046</v>
      </c>
      <c r="H14" s="329">
        <v>3134</v>
      </c>
      <c r="I14" s="242">
        <v>3351</v>
      </c>
      <c r="J14" s="242">
        <v>3281</v>
      </c>
      <c r="K14" s="329">
        <v>3213</v>
      </c>
      <c r="L14" s="329">
        <v>3177</v>
      </c>
      <c r="M14" s="329">
        <v>3164</v>
      </c>
      <c r="N14" s="329">
        <v>3228</v>
      </c>
      <c r="O14" s="478">
        <v>3163</v>
      </c>
      <c r="P14" s="242">
        <v>2750</v>
      </c>
      <c r="Q14" s="242">
        <v>2797</v>
      </c>
      <c r="R14" s="242">
        <v>2743</v>
      </c>
      <c r="S14" s="242">
        <v>2903</v>
      </c>
      <c r="T14" s="19">
        <v>2711</v>
      </c>
    </row>
    <row r="15" spans="2:21" x14ac:dyDescent="0.25">
      <c r="B15" s="18" t="s">
        <v>24</v>
      </c>
      <c r="C15" s="17">
        <v>2201</v>
      </c>
      <c r="D15" s="17">
        <v>2214</v>
      </c>
      <c r="E15" s="17">
        <v>2464</v>
      </c>
      <c r="F15" s="242">
        <v>2417</v>
      </c>
      <c r="G15" s="242">
        <v>2554</v>
      </c>
      <c r="H15" s="242">
        <v>2547</v>
      </c>
      <c r="I15" s="242">
        <v>2508</v>
      </c>
      <c r="J15" s="242">
        <v>2607</v>
      </c>
      <c r="K15" s="242">
        <v>2512</v>
      </c>
      <c r="L15" s="242">
        <v>2564</v>
      </c>
      <c r="M15" s="242">
        <v>2342</v>
      </c>
      <c r="N15" s="242">
        <v>2451</v>
      </c>
      <c r="O15" s="242">
        <v>2440</v>
      </c>
      <c r="P15" s="242">
        <v>2626</v>
      </c>
      <c r="Q15" s="242">
        <v>2280</v>
      </c>
      <c r="R15" s="242">
        <v>2346</v>
      </c>
      <c r="S15" s="242">
        <v>2246</v>
      </c>
      <c r="T15" s="19">
        <v>2387</v>
      </c>
    </row>
    <row r="16" spans="2:21" x14ac:dyDescent="0.25">
      <c r="B16" s="18" t="s">
        <v>25</v>
      </c>
      <c r="C16" s="17">
        <v>1755</v>
      </c>
      <c r="D16" s="17">
        <v>1850</v>
      </c>
      <c r="E16" s="17">
        <v>2141</v>
      </c>
      <c r="F16" s="242">
        <v>2227</v>
      </c>
      <c r="G16" s="242">
        <v>2071</v>
      </c>
      <c r="H16" s="242">
        <v>2179</v>
      </c>
      <c r="I16" s="242">
        <v>2169</v>
      </c>
      <c r="J16" s="242">
        <v>2203</v>
      </c>
      <c r="K16" s="242">
        <v>2191</v>
      </c>
      <c r="L16" s="242">
        <v>2139</v>
      </c>
      <c r="M16" s="242">
        <v>2123</v>
      </c>
      <c r="N16" s="242">
        <v>2175</v>
      </c>
      <c r="O16" s="242">
        <v>2100</v>
      </c>
      <c r="P16" s="242">
        <v>2220</v>
      </c>
      <c r="Q16" s="242">
        <v>2189</v>
      </c>
      <c r="R16" s="242">
        <v>1970</v>
      </c>
      <c r="S16" s="242">
        <v>1966</v>
      </c>
      <c r="T16" s="19">
        <v>1970</v>
      </c>
    </row>
    <row r="17" spans="2:25" x14ac:dyDescent="0.25">
      <c r="B17" s="18" t="s">
        <v>26</v>
      </c>
      <c r="C17" s="17">
        <v>1379</v>
      </c>
      <c r="D17" s="17">
        <v>1524</v>
      </c>
      <c r="E17" s="17">
        <v>1731</v>
      </c>
      <c r="F17" s="242">
        <v>1758</v>
      </c>
      <c r="G17" s="242">
        <v>1756</v>
      </c>
      <c r="H17" s="242">
        <v>1764</v>
      </c>
      <c r="I17" s="242">
        <v>1762</v>
      </c>
      <c r="J17" s="242">
        <v>1800</v>
      </c>
      <c r="K17" s="242">
        <v>1733</v>
      </c>
      <c r="L17" s="242">
        <v>1767</v>
      </c>
      <c r="M17" s="242">
        <v>1700</v>
      </c>
      <c r="N17" s="242">
        <v>1859</v>
      </c>
      <c r="O17" s="242">
        <v>1784</v>
      </c>
      <c r="P17" s="242">
        <v>1810</v>
      </c>
      <c r="Q17" s="242">
        <v>1737</v>
      </c>
      <c r="R17" s="242">
        <v>1851</v>
      </c>
      <c r="S17" s="242">
        <v>1668</v>
      </c>
      <c r="T17" s="19">
        <v>1717</v>
      </c>
    </row>
    <row r="18" spans="2:25" x14ac:dyDescent="0.25">
      <c r="B18" s="18" t="s">
        <v>27</v>
      </c>
      <c r="C18" s="17">
        <v>1141</v>
      </c>
      <c r="D18" s="17">
        <v>1152</v>
      </c>
      <c r="E18" s="17">
        <v>1454</v>
      </c>
      <c r="F18" s="242">
        <v>1581</v>
      </c>
      <c r="G18" s="242">
        <v>1547</v>
      </c>
      <c r="H18" s="242">
        <v>1538</v>
      </c>
      <c r="I18" s="242">
        <v>1584</v>
      </c>
      <c r="J18" s="242">
        <v>1583</v>
      </c>
      <c r="K18" s="242">
        <v>1628</v>
      </c>
      <c r="L18" s="242">
        <v>1583</v>
      </c>
      <c r="M18" s="242">
        <v>1565</v>
      </c>
      <c r="N18" s="242">
        <v>1477</v>
      </c>
      <c r="O18" s="242">
        <v>1575</v>
      </c>
      <c r="P18" s="242">
        <v>1606</v>
      </c>
      <c r="Q18" s="242">
        <v>1577</v>
      </c>
      <c r="R18" s="242">
        <v>1478</v>
      </c>
      <c r="S18" s="242">
        <v>1517</v>
      </c>
      <c r="T18" s="19">
        <v>1424</v>
      </c>
    </row>
    <row r="19" spans="2:25" x14ac:dyDescent="0.25">
      <c r="B19" s="18" t="s">
        <v>28</v>
      </c>
      <c r="C19" s="17">
        <v>907</v>
      </c>
      <c r="D19" s="17">
        <v>993</v>
      </c>
      <c r="E19" s="17">
        <v>969</v>
      </c>
      <c r="F19" s="242">
        <v>1025</v>
      </c>
      <c r="G19" s="242">
        <v>1084</v>
      </c>
      <c r="H19" s="242">
        <v>1139</v>
      </c>
      <c r="I19" s="242">
        <v>1119</v>
      </c>
      <c r="J19" s="242">
        <v>1182</v>
      </c>
      <c r="K19" s="242">
        <v>1147</v>
      </c>
      <c r="L19" s="242">
        <v>1166</v>
      </c>
      <c r="M19" s="329">
        <v>1121</v>
      </c>
      <c r="N19" s="242">
        <v>1164</v>
      </c>
      <c r="O19" s="242">
        <v>1135</v>
      </c>
      <c r="P19" s="329">
        <v>1261</v>
      </c>
      <c r="Q19" s="329">
        <v>1166</v>
      </c>
      <c r="R19" s="329">
        <v>1151</v>
      </c>
      <c r="S19" s="329">
        <v>1140</v>
      </c>
      <c r="T19" s="477">
        <v>1221</v>
      </c>
    </row>
    <row r="20" spans="2:25" x14ac:dyDescent="0.25">
      <c r="B20" s="18" t="s">
        <v>29</v>
      </c>
      <c r="C20" s="17">
        <v>23</v>
      </c>
      <c r="D20" s="17">
        <v>58</v>
      </c>
      <c r="E20" s="17">
        <v>51</v>
      </c>
      <c r="F20" s="242">
        <v>42</v>
      </c>
      <c r="G20" s="242">
        <v>58</v>
      </c>
      <c r="H20" s="242">
        <v>59</v>
      </c>
      <c r="I20" s="242">
        <v>69</v>
      </c>
      <c r="J20" s="242">
        <v>65</v>
      </c>
      <c r="K20" s="242">
        <v>11</v>
      </c>
      <c r="L20" s="242">
        <v>40</v>
      </c>
      <c r="M20" s="242">
        <v>78</v>
      </c>
      <c r="N20" s="242">
        <v>85</v>
      </c>
      <c r="O20" s="242">
        <v>87</v>
      </c>
      <c r="P20" s="242">
        <v>126</v>
      </c>
      <c r="Q20" s="242">
        <v>116</v>
      </c>
      <c r="R20" s="242"/>
      <c r="S20" s="242"/>
      <c r="T20" s="19"/>
    </row>
    <row r="21" spans="2:25" x14ac:dyDescent="0.25">
      <c r="B21" s="18" t="s">
        <v>30</v>
      </c>
      <c r="C21" s="17">
        <v>26</v>
      </c>
      <c r="D21" s="17">
        <v>57</v>
      </c>
      <c r="E21" s="17">
        <v>58</v>
      </c>
      <c r="F21" s="242">
        <v>106</v>
      </c>
      <c r="G21" s="242">
        <v>106</v>
      </c>
      <c r="H21" s="242">
        <v>55</v>
      </c>
      <c r="I21" s="242">
        <v>42</v>
      </c>
      <c r="J21" s="242">
        <v>39</v>
      </c>
      <c r="K21" s="242">
        <v>31</v>
      </c>
      <c r="L21" s="242">
        <v>62</v>
      </c>
      <c r="M21" s="242">
        <v>50</v>
      </c>
      <c r="N21" s="242">
        <v>88</v>
      </c>
      <c r="O21" s="242">
        <v>99</v>
      </c>
      <c r="P21" s="242">
        <v>60</v>
      </c>
      <c r="Q21" s="242">
        <v>69</v>
      </c>
      <c r="R21" s="242"/>
      <c r="S21" s="242"/>
      <c r="T21" s="19"/>
    </row>
    <row r="22" spans="2:25" s="189" customFormat="1" x14ac:dyDescent="0.25">
      <c r="B22" s="18" t="s">
        <v>154</v>
      </c>
      <c r="C22" s="17"/>
      <c r="D22" s="17"/>
      <c r="E22" s="17"/>
      <c r="F22" s="242"/>
      <c r="G22" s="242"/>
      <c r="H22" s="242">
        <v>3103</v>
      </c>
      <c r="I22" s="242"/>
      <c r="J22" s="242"/>
      <c r="K22" s="242"/>
      <c r="L22" s="242"/>
      <c r="M22" s="242"/>
      <c r="N22" s="242"/>
      <c r="O22" s="242"/>
      <c r="P22" s="242"/>
      <c r="Q22" s="242"/>
      <c r="R22" s="242"/>
      <c r="S22" s="242"/>
      <c r="T22" s="19"/>
    </row>
    <row r="23" spans="2:25" x14ac:dyDescent="0.25">
      <c r="B23" s="18" t="s">
        <v>31</v>
      </c>
      <c r="C23" s="17">
        <v>274</v>
      </c>
      <c r="D23" s="17">
        <v>379</v>
      </c>
      <c r="E23" s="17">
        <v>345</v>
      </c>
      <c r="F23" s="242">
        <v>195</v>
      </c>
      <c r="G23" s="242">
        <v>58</v>
      </c>
      <c r="H23" s="242">
        <v>22</v>
      </c>
      <c r="I23" s="242">
        <v>1769</v>
      </c>
      <c r="J23" s="242">
        <v>2108</v>
      </c>
      <c r="K23" s="242">
        <v>21</v>
      </c>
      <c r="L23" s="242">
        <v>21</v>
      </c>
      <c r="M23" s="242">
        <v>35</v>
      </c>
      <c r="N23" s="242"/>
      <c r="O23" s="242"/>
      <c r="P23" s="242">
        <v>60</v>
      </c>
      <c r="Q23" s="242">
        <v>164</v>
      </c>
      <c r="R23" s="242">
        <v>14</v>
      </c>
      <c r="S23" s="242">
        <v>26</v>
      </c>
      <c r="T23" s="19">
        <v>17</v>
      </c>
    </row>
    <row r="24" spans="2:25" x14ac:dyDescent="0.25">
      <c r="B24" s="18" t="s">
        <v>32</v>
      </c>
      <c r="C24" s="17">
        <v>520</v>
      </c>
      <c r="D24" s="17">
        <v>415</v>
      </c>
      <c r="E24" s="17">
        <v>536</v>
      </c>
      <c r="F24" s="242">
        <v>151</v>
      </c>
      <c r="G24" s="242">
        <v>188</v>
      </c>
      <c r="H24" s="242">
        <v>1128</v>
      </c>
      <c r="I24" s="242">
        <v>809</v>
      </c>
      <c r="J24" s="242">
        <v>86</v>
      </c>
      <c r="K24" s="242">
        <v>66</v>
      </c>
      <c r="L24" s="242">
        <v>54</v>
      </c>
      <c r="M24" s="242">
        <v>75</v>
      </c>
      <c r="N24" s="242">
        <v>34</v>
      </c>
      <c r="O24" s="242">
        <v>44</v>
      </c>
      <c r="P24" s="242">
        <v>58</v>
      </c>
      <c r="Q24" s="242">
        <v>86</v>
      </c>
      <c r="R24" s="242">
        <v>48</v>
      </c>
      <c r="S24" s="242">
        <v>58</v>
      </c>
      <c r="T24" s="19">
        <v>39</v>
      </c>
    </row>
    <row r="25" spans="2:25" x14ac:dyDescent="0.25">
      <c r="B25" s="18" t="s">
        <v>33</v>
      </c>
      <c r="C25" s="17">
        <v>419</v>
      </c>
      <c r="D25" s="17">
        <v>458</v>
      </c>
      <c r="E25" s="17">
        <v>495</v>
      </c>
      <c r="F25" s="242">
        <v>619</v>
      </c>
      <c r="G25" s="242">
        <v>546</v>
      </c>
      <c r="H25" s="242">
        <v>509</v>
      </c>
      <c r="I25" s="242">
        <v>1623</v>
      </c>
      <c r="J25" s="242">
        <v>1346</v>
      </c>
      <c r="K25" s="242">
        <v>732</v>
      </c>
      <c r="L25" s="242">
        <v>593</v>
      </c>
      <c r="M25" s="242">
        <v>663</v>
      </c>
      <c r="N25" s="242">
        <v>596</v>
      </c>
      <c r="O25" s="242">
        <v>596</v>
      </c>
      <c r="P25" s="242">
        <v>470</v>
      </c>
      <c r="Q25" s="242">
        <v>547</v>
      </c>
      <c r="R25" s="242">
        <v>441</v>
      </c>
      <c r="S25" s="242">
        <v>383</v>
      </c>
      <c r="T25" s="19">
        <v>345</v>
      </c>
    </row>
    <row r="26" spans="2:25" x14ac:dyDescent="0.25">
      <c r="B26" s="18" t="s">
        <v>34</v>
      </c>
      <c r="C26" s="17">
        <v>142</v>
      </c>
      <c r="D26" s="17">
        <v>365</v>
      </c>
      <c r="E26" s="17">
        <v>418</v>
      </c>
      <c r="F26" s="242">
        <v>468</v>
      </c>
      <c r="G26" s="242">
        <v>557</v>
      </c>
      <c r="H26" s="242">
        <v>537</v>
      </c>
      <c r="I26" s="242">
        <v>513</v>
      </c>
      <c r="J26" s="242">
        <v>623</v>
      </c>
      <c r="K26" s="242">
        <v>975</v>
      </c>
      <c r="L26" s="242">
        <v>709</v>
      </c>
      <c r="M26" s="242">
        <v>663</v>
      </c>
      <c r="N26" s="242">
        <v>698</v>
      </c>
      <c r="O26" s="242">
        <v>648</v>
      </c>
      <c r="P26" s="242">
        <v>481</v>
      </c>
      <c r="Q26" s="242">
        <v>502</v>
      </c>
      <c r="R26" s="242">
        <v>501</v>
      </c>
      <c r="S26" s="242">
        <v>488</v>
      </c>
      <c r="T26" s="19">
        <v>348</v>
      </c>
    </row>
    <row r="27" spans="2:25" x14ac:dyDescent="0.25">
      <c r="B27" s="18" t="s">
        <v>35</v>
      </c>
      <c r="C27" s="17">
        <v>92</v>
      </c>
      <c r="D27" s="17">
        <v>120</v>
      </c>
      <c r="E27" s="17">
        <v>310</v>
      </c>
      <c r="F27" s="242">
        <v>410</v>
      </c>
      <c r="G27" s="242">
        <v>374</v>
      </c>
      <c r="H27" s="242">
        <v>445</v>
      </c>
      <c r="I27" s="242">
        <v>261</v>
      </c>
      <c r="J27" s="242">
        <v>469</v>
      </c>
      <c r="K27" s="242">
        <v>433</v>
      </c>
      <c r="L27" s="242">
        <v>537</v>
      </c>
      <c r="M27" s="242">
        <v>543</v>
      </c>
      <c r="N27" s="242">
        <v>554</v>
      </c>
      <c r="O27" s="242">
        <v>556</v>
      </c>
      <c r="P27" s="242">
        <v>505</v>
      </c>
      <c r="Q27" s="242">
        <v>455</v>
      </c>
      <c r="R27" s="242">
        <v>486</v>
      </c>
      <c r="S27" s="242">
        <v>472</v>
      </c>
      <c r="T27" s="19">
        <v>392</v>
      </c>
    </row>
    <row r="28" spans="2:25" x14ac:dyDescent="0.25">
      <c r="B28" s="18" t="s">
        <v>36</v>
      </c>
      <c r="C28" s="17"/>
      <c r="D28" s="17">
        <v>30</v>
      </c>
      <c r="E28" s="17">
        <v>1</v>
      </c>
      <c r="F28" s="242">
        <v>28</v>
      </c>
      <c r="G28" s="242">
        <v>40</v>
      </c>
      <c r="H28" s="242">
        <v>52</v>
      </c>
      <c r="I28" s="242">
        <v>374</v>
      </c>
      <c r="J28" s="242">
        <v>114</v>
      </c>
      <c r="K28" s="242">
        <v>125</v>
      </c>
      <c r="L28" s="242">
        <v>337</v>
      </c>
      <c r="M28" s="242">
        <v>196</v>
      </c>
      <c r="N28" s="242">
        <v>89</v>
      </c>
      <c r="O28" s="242">
        <v>94</v>
      </c>
      <c r="P28" s="242">
        <v>14</v>
      </c>
      <c r="Q28" s="242">
        <v>10</v>
      </c>
      <c r="R28" s="242"/>
      <c r="S28" s="242"/>
      <c r="T28" s="19"/>
      <c r="U28" s="126">
        <f>(M19/H14)</f>
        <v>0.35768985322271857</v>
      </c>
      <c r="V28" s="126">
        <f>P19/K14</f>
        <v>0.39246809835045127</v>
      </c>
      <c r="W28" s="126">
        <f>Q19/L14</f>
        <v>0.3670129052565313</v>
      </c>
      <c r="X28" s="126">
        <f>S19/N14</f>
        <v>0.35315985130111527</v>
      </c>
      <c r="Y28" s="126">
        <f>T19/O14</f>
        <v>0.38602592475497943</v>
      </c>
    </row>
    <row r="29" spans="2:25" s="189" customFormat="1" x14ac:dyDescent="0.25">
      <c r="B29" s="404" t="s">
        <v>240</v>
      </c>
      <c r="C29" s="80"/>
      <c r="D29" s="80"/>
      <c r="E29" s="80"/>
      <c r="F29" s="293"/>
      <c r="G29" s="293"/>
      <c r="H29" s="293"/>
      <c r="I29" s="293"/>
      <c r="J29" s="293"/>
      <c r="K29" s="293"/>
      <c r="L29" s="293"/>
      <c r="M29" s="293"/>
      <c r="N29" s="293"/>
      <c r="O29" s="293"/>
      <c r="P29" s="293"/>
      <c r="Q29" s="293"/>
      <c r="R29" s="293">
        <v>29</v>
      </c>
      <c r="S29" s="293">
        <v>22</v>
      </c>
      <c r="T29" s="19">
        <v>38</v>
      </c>
      <c r="U29" s="469">
        <v>64.23</v>
      </c>
      <c r="V29" s="469">
        <v>60.75</v>
      </c>
      <c r="W29" s="102">
        <v>63.3</v>
      </c>
      <c r="X29" s="189">
        <v>64.680000000000007</v>
      </c>
      <c r="Y29" s="102">
        <v>61.4</v>
      </c>
    </row>
    <row r="30" spans="2:25" s="189" customFormat="1" x14ac:dyDescent="0.25">
      <c r="B30" s="404" t="s">
        <v>241</v>
      </c>
      <c r="C30" s="80"/>
      <c r="D30" s="80"/>
      <c r="E30" s="80"/>
      <c r="F30" s="293"/>
      <c r="G30" s="293"/>
      <c r="H30" s="293"/>
      <c r="I30" s="293"/>
      <c r="J30" s="293"/>
      <c r="K30" s="293"/>
      <c r="L30" s="293"/>
      <c r="M30" s="293"/>
      <c r="N30" s="293"/>
      <c r="O30" s="293"/>
      <c r="P30" s="293"/>
      <c r="Q30" s="293"/>
      <c r="R30" s="293">
        <v>24</v>
      </c>
      <c r="S30" s="293">
        <v>35</v>
      </c>
      <c r="T30" s="19">
        <v>29</v>
      </c>
      <c r="U30" s="126"/>
      <c r="V30" s="126"/>
      <c r="W30" s="126"/>
    </row>
    <row r="31" spans="2:25" s="189" customFormat="1" x14ac:dyDescent="0.25">
      <c r="B31" s="404" t="s">
        <v>242</v>
      </c>
      <c r="C31" s="80"/>
      <c r="D31" s="80"/>
      <c r="E31" s="80"/>
      <c r="F31" s="293"/>
      <c r="G31" s="293"/>
      <c r="H31" s="293"/>
      <c r="I31" s="293"/>
      <c r="J31" s="293"/>
      <c r="K31" s="293"/>
      <c r="L31" s="293"/>
      <c r="M31" s="293"/>
      <c r="N31" s="293"/>
      <c r="O31" s="293"/>
      <c r="P31" s="293"/>
      <c r="Q31" s="293"/>
      <c r="R31" s="293">
        <v>43</v>
      </c>
      <c r="S31" s="293">
        <v>22</v>
      </c>
      <c r="T31" s="19">
        <v>14</v>
      </c>
      <c r="U31" s="126"/>
      <c r="V31" s="126"/>
      <c r="W31" s="126"/>
    </row>
    <row r="32" spans="2:25" s="189" customFormat="1" x14ac:dyDescent="0.25">
      <c r="B32" s="404" t="s">
        <v>243</v>
      </c>
      <c r="C32" s="80"/>
      <c r="D32" s="80"/>
      <c r="E32" s="80"/>
      <c r="F32" s="293"/>
      <c r="G32" s="293"/>
      <c r="H32" s="293"/>
      <c r="I32" s="293"/>
      <c r="J32" s="293"/>
      <c r="K32" s="293"/>
      <c r="L32" s="293"/>
      <c r="M32" s="293"/>
      <c r="N32" s="293"/>
      <c r="O32" s="293"/>
      <c r="P32" s="293"/>
      <c r="Q32" s="293"/>
      <c r="R32" s="293">
        <v>36</v>
      </c>
      <c r="S32" s="293">
        <v>35</v>
      </c>
      <c r="T32" s="19">
        <v>28</v>
      </c>
      <c r="U32" s="126"/>
      <c r="V32" s="126"/>
      <c r="W32" s="126"/>
    </row>
    <row r="33" spans="2:23" s="189" customFormat="1" x14ac:dyDescent="0.25">
      <c r="B33" s="404" t="s">
        <v>244</v>
      </c>
      <c r="C33" s="80"/>
      <c r="D33" s="80"/>
      <c r="E33" s="80"/>
      <c r="F33" s="293"/>
      <c r="G33" s="293"/>
      <c r="H33" s="293"/>
      <c r="I33" s="293"/>
      <c r="J33" s="293"/>
      <c r="K33" s="293"/>
      <c r="L33" s="293"/>
      <c r="M33" s="293"/>
      <c r="N33" s="293"/>
      <c r="O33" s="293"/>
      <c r="P33" s="293"/>
      <c r="Q33" s="293"/>
      <c r="R33" s="293">
        <v>48</v>
      </c>
      <c r="S33" s="293">
        <v>29</v>
      </c>
      <c r="T33" s="19">
        <v>17</v>
      </c>
      <c r="U33" s="126"/>
      <c r="V33" s="126"/>
      <c r="W33" s="126"/>
    </row>
    <row r="34" spans="2:23" ht="15.75" thickBot="1" x14ac:dyDescent="0.3">
      <c r="B34" s="404" t="s">
        <v>37</v>
      </c>
      <c r="C34" s="80">
        <v>79</v>
      </c>
      <c r="D34" s="80">
        <v>52</v>
      </c>
      <c r="E34" s="80">
        <v>22</v>
      </c>
      <c r="F34" s="293">
        <v>24</v>
      </c>
      <c r="G34" s="293">
        <v>28</v>
      </c>
      <c r="H34" s="293">
        <v>24</v>
      </c>
      <c r="I34" s="293">
        <v>18</v>
      </c>
      <c r="J34" s="293">
        <v>19</v>
      </c>
      <c r="K34" s="293">
        <v>22</v>
      </c>
      <c r="L34" s="293">
        <v>20</v>
      </c>
      <c r="M34" s="293">
        <v>11</v>
      </c>
      <c r="N34" s="293">
        <v>25</v>
      </c>
      <c r="O34" s="293">
        <v>25</v>
      </c>
      <c r="P34" s="293">
        <v>21</v>
      </c>
      <c r="Q34" s="293">
        <v>21</v>
      </c>
      <c r="R34" s="293">
        <v>20</v>
      </c>
      <c r="S34" s="293">
        <v>17</v>
      </c>
      <c r="T34" s="81">
        <v>22</v>
      </c>
    </row>
    <row r="35" spans="2:23" ht="15.75" thickBot="1" x14ac:dyDescent="0.3">
      <c r="B35" s="70" t="s">
        <v>38</v>
      </c>
      <c r="C35" s="71">
        <v>27461</v>
      </c>
      <c r="D35" s="71">
        <v>28196</v>
      </c>
      <c r="E35" s="71">
        <v>29764</v>
      </c>
      <c r="F35" s="243">
        <v>29740</v>
      </c>
      <c r="G35" s="243">
        <v>29910</v>
      </c>
      <c r="H35" s="243">
        <v>34341</v>
      </c>
      <c r="I35" s="243">
        <v>33461</v>
      </c>
      <c r="J35" s="243">
        <v>32713</v>
      </c>
      <c r="K35" s="243">
        <v>29726</v>
      </c>
      <c r="L35" s="243">
        <v>29453</v>
      </c>
      <c r="M35" s="243">
        <v>28684</v>
      </c>
      <c r="N35" s="243">
        <v>28975</v>
      </c>
      <c r="O35" s="243">
        <v>28746</v>
      </c>
      <c r="P35" s="243">
        <v>28562</v>
      </c>
      <c r="Q35" s="243">
        <v>28051</v>
      </c>
      <c r="R35" s="243">
        <v>27958</v>
      </c>
      <c r="S35" s="243">
        <v>27610</v>
      </c>
      <c r="T35" s="22">
        <v>27366</v>
      </c>
    </row>
    <row r="37" spans="2:23" ht="15" customHeight="1" x14ac:dyDescent="0.25">
      <c r="B37" s="596" t="s">
        <v>281</v>
      </c>
      <c r="C37" s="596"/>
      <c r="D37" s="596"/>
      <c r="E37" s="596"/>
      <c r="F37" s="596"/>
      <c r="G37" s="596"/>
      <c r="H37" s="596"/>
      <c r="I37" s="596"/>
      <c r="J37" s="596"/>
      <c r="K37" s="596"/>
      <c r="L37" s="596"/>
      <c r="M37" s="596"/>
      <c r="N37" s="596"/>
      <c r="O37" s="596"/>
      <c r="P37" s="596"/>
      <c r="Q37" s="596"/>
      <c r="R37" s="596"/>
      <c r="S37" s="596"/>
      <c r="T37" s="596"/>
      <c r="U37" s="596"/>
    </row>
    <row r="38" spans="2:23" x14ac:dyDescent="0.25">
      <c r="B38" s="596"/>
      <c r="C38" s="596"/>
      <c r="D38" s="596"/>
      <c r="E38" s="596"/>
      <c r="F38" s="596"/>
      <c r="G38" s="596"/>
      <c r="H38" s="596"/>
      <c r="I38" s="596"/>
      <c r="J38" s="596"/>
      <c r="K38" s="596"/>
      <c r="L38" s="596"/>
      <c r="M38" s="596"/>
      <c r="N38" s="596"/>
      <c r="O38" s="596"/>
      <c r="P38" s="596"/>
      <c r="Q38" s="596"/>
      <c r="R38" s="596"/>
      <c r="S38" s="596"/>
      <c r="T38" s="596"/>
      <c r="U38" s="596"/>
    </row>
    <row r="39" spans="2:23" x14ac:dyDescent="0.25">
      <c r="B39" s="596"/>
      <c r="C39" s="596"/>
      <c r="D39" s="596"/>
      <c r="E39" s="596"/>
      <c r="F39" s="596"/>
      <c r="G39" s="596"/>
      <c r="H39" s="596"/>
      <c r="I39" s="596"/>
      <c r="J39" s="596"/>
      <c r="K39" s="596"/>
      <c r="L39" s="596"/>
      <c r="M39" s="596"/>
      <c r="N39" s="596"/>
      <c r="O39" s="596"/>
      <c r="P39" s="596"/>
      <c r="Q39" s="596"/>
      <c r="R39" s="596"/>
      <c r="S39" s="596"/>
      <c r="T39" s="596"/>
      <c r="U39" s="596"/>
    </row>
    <row r="40" spans="2:23" x14ac:dyDescent="0.25">
      <c r="B40" s="596"/>
      <c r="C40" s="596"/>
      <c r="D40" s="596"/>
      <c r="E40" s="596"/>
      <c r="F40" s="596"/>
      <c r="G40" s="596"/>
      <c r="H40" s="596"/>
      <c r="I40" s="596"/>
      <c r="J40" s="596"/>
      <c r="K40" s="596"/>
      <c r="L40" s="596"/>
      <c r="M40" s="596"/>
      <c r="N40" s="596"/>
      <c r="O40" s="596"/>
      <c r="P40" s="596"/>
      <c r="Q40" s="596"/>
      <c r="R40" s="596"/>
      <c r="S40" s="596"/>
      <c r="T40" s="596"/>
      <c r="U40" s="596"/>
    </row>
    <row r="41" spans="2:23" x14ac:dyDescent="0.25">
      <c r="B41" s="596"/>
      <c r="C41" s="596"/>
      <c r="D41" s="596"/>
      <c r="E41" s="596"/>
      <c r="F41" s="596"/>
      <c r="G41" s="596"/>
      <c r="H41" s="596"/>
      <c r="I41" s="596"/>
      <c r="J41" s="596"/>
      <c r="K41" s="596"/>
      <c r="L41" s="596"/>
      <c r="M41" s="596"/>
      <c r="N41" s="596"/>
      <c r="O41" s="596"/>
      <c r="P41" s="596"/>
      <c r="Q41" s="596"/>
      <c r="R41" s="596"/>
      <c r="S41" s="596"/>
      <c r="T41" s="596"/>
      <c r="U41" s="596"/>
    </row>
    <row r="42" spans="2:23" x14ac:dyDescent="0.25">
      <c r="B42" s="596"/>
      <c r="C42" s="596"/>
      <c r="D42" s="596"/>
      <c r="E42" s="596"/>
      <c r="F42" s="596"/>
      <c r="G42" s="596"/>
      <c r="H42" s="596"/>
      <c r="I42" s="596"/>
      <c r="J42" s="596"/>
      <c r="K42" s="596"/>
      <c r="L42" s="596"/>
      <c r="M42" s="596"/>
      <c r="N42" s="596"/>
      <c r="O42" s="596"/>
      <c r="P42" s="596"/>
      <c r="Q42" s="596"/>
      <c r="R42" s="596"/>
      <c r="S42" s="596"/>
      <c r="T42" s="596"/>
      <c r="U42" s="596"/>
    </row>
    <row r="43" spans="2:23" x14ac:dyDescent="0.25">
      <c r="B43" s="596"/>
      <c r="C43" s="596"/>
      <c r="D43" s="596"/>
      <c r="E43" s="596"/>
      <c r="F43" s="596"/>
      <c r="G43" s="596"/>
      <c r="H43" s="596"/>
      <c r="I43" s="596"/>
      <c r="J43" s="596"/>
      <c r="K43" s="596"/>
      <c r="L43" s="596"/>
      <c r="M43" s="596"/>
      <c r="N43" s="596"/>
      <c r="O43" s="596"/>
      <c r="P43" s="596"/>
      <c r="Q43" s="596"/>
      <c r="R43" s="596"/>
      <c r="S43" s="596"/>
      <c r="T43" s="596"/>
      <c r="U43" s="596"/>
    </row>
    <row r="44" spans="2:23" x14ac:dyDescent="0.25">
      <c r="B44" s="596"/>
      <c r="C44" s="596"/>
      <c r="D44" s="596"/>
      <c r="E44" s="596"/>
      <c r="F44" s="596"/>
      <c r="G44" s="596"/>
      <c r="H44" s="596"/>
      <c r="I44" s="596"/>
      <c r="J44" s="596"/>
      <c r="K44" s="596"/>
      <c r="L44" s="596"/>
      <c r="M44" s="596"/>
      <c r="N44" s="596"/>
      <c r="O44" s="596"/>
      <c r="P44" s="596"/>
      <c r="Q44" s="596"/>
      <c r="R44" s="596"/>
      <c r="S44" s="596"/>
      <c r="T44" s="596"/>
      <c r="U44" s="596"/>
    </row>
    <row r="45" spans="2:23" x14ac:dyDescent="0.25">
      <c r="B45" s="596"/>
      <c r="C45" s="596"/>
      <c r="D45" s="596"/>
      <c r="E45" s="596"/>
      <c r="F45" s="596"/>
      <c r="G45" s="596"/>
      <c r="H45" s="596"/>
      <c r="I45" s="596"/>
      <c r="J45" s="596"/>
      <c r="K45" s="596"/>
      <c r="L45" s="596"/>
      <c r="M45" s="596"/>
      <c r="N45" s="596"/>
      <c r="O45" s="596"/>
      <c r="P45" s="596"/>
      <c r="Q45" s="596"/>
      <c r="R45" s="596"/>
      <c r="S45" s="596"/>
      <c r="T45" s="596"/>
      <c r="U45" s="596"/>
    </row>
    <row r="46" spans="2:23" x14ac:dyDescent="0.25">
      <c r="B46" s="112" t="s">
        <v>10</v>
      </c>
    </row>
    <row r="47" spans="2:23" x14ac:dyDescent="0.25">
      <c r="B47" s="112" t="s">
        <v>9</v>
      </c>
      <c r="H47" s="113" t="s">
        <v>161</v>
      </c>
      <c r="P47" s="113" t="s">
        <v>227</v>
      </c>
    </row>
    <row r="48" spans="2:23" x14ac:dyDescent="0.25">
      <c r="B48" s="112" t="s">
        <v>8</v>
      </c>
      <c r="H48" s="113" t="s">
        <v>166</v>
      </c>
      <c r="P48" s="113" t="s">
        <v>238</v>
      </c>
    </row>
    <row r="49" spans="2:16" x14ac:dyDescent="0.25">
      <c r="B49" s="112" t="s">
        <v>7</v>
      </c>
      <c r="H49" s="113" t="s">
        <v>174</v>
      </c>
      <c r="P49" s="113" t="s">
        <v>239</v>
      </c>
    </row>
    <row r="50" spans="2:16" x14ac:dyDescent="0.25">
      <c r="B50" s="113" t="s">
        <v>6</v>
      </c>
      <c r="H50" s="113" t="s">
        <v>183</v>
      </c>
      <c r="P50" s="113" t="s">
        <v>265</v>
      </c>
    </row>
    <row r="51" spans="2:16" x14ac:dyDescent="0.25">
      <c r="B51" s="113" t="s">
        <v>151</v>
      </c>
      <c r="H51" s="113" t="s">
        <v>189</v>
      </c>
      <c r="P51" s="113" t="s">
        <v>270</v>
      </c>
    </row>
    <row r="52" spans="2:16" x14ac:dyDescent="0.25">
      <c r="B52" s="113" t="s">
        <v>156</v>
      </c>
      <c r="H52" s="113" t="s">
        <v>195</v>
      </c>
      <c r="P52" s="113" t="s">
        <v>277</v>
      </c>
    </row>
    <row r="54" spans="2:16" x14ac:dyDescent="0.25">
      <c r="B54" s="594" t="s">
        <v>0</v>
      </c>
      <c r="C54" s="594"/>
      <c r="D54" s="594"/>
      <c r="E54" s="594"/>
      <c r="F54" s="594"/>
      <c r="G54" s="594"/>
      <c r="H54" s="594"/>
      <c r="I54" s="594"/>
      <c r="J54" s="594"/>
      <c r="K54" s="594"/>
      <c r="L54" s="594"/>
      <c r="M54" s="594"/>
      <c r="N54" s="594"/>
      <c r="O54" s="594"/>
    </row>
    <row r="55" spans="2:16" x14ac:dyDescent="0.25">
      <c r="B55" s="594" t="s">
        <v>1</v>
      </c>
      <c r="C55" s="594"/>
      <c r="D55" s="594"/>
      <c r="E55" s="594"/>
      <c r="F55" s="594"/>
      <c r="G55" s="594"/>
      <c r="H55" s="594"/>
      <c r="I55" s="594"/>
      <c r="J55" s="594"/>
      <c r="K55" s="594"/>
      <c r="L55" s="594"/>
      <c r="M55" s="594"/>
      <c r="N55" s="594"/>
      <c r="O55" s="594"/>
    </row>
    <row r="56" spans="2:16" x14ac:dyDescent="0.25">
      <c r="B56" s="594" t="s">
        <v>14</v>
      </c>
      <c r="C56" s="594"/>
      <c r="D56" s="594"/>
      <c r="E56" s="594"/>
      <c r="F56" s="594"/>
      <c r="G56" s="594"/>
      <c r="H56" s="594"/>
      <c r="I56" s="594"/>
      <c r="J56" s="594"/>
      <c r="K56" s="594"/>
      <c r="L56" s="594"/>
      <c r="M56" s="594"/>
      <c r="N56" s="594"/>
      <c r="O56" s="594"/>
    </row>
    <row r="93" spans="2:2" x14ac:dyDescent="0.25">
      <c r="B93" s="112" t="s">
        <v>10</v>
      </c>
    </row>
    <row r="94" spans="2:2" x14ac:dyDescent="0.25">
      <c r="B94" s="112" t="s">
        <v>9</v>
      </c>
    </row>
    <row r="95" spans="2:2" x14ac:dyDescent="0.25">
      <c r="B95" s="112" t="s">
        <v>8</v>
      </c>
    </row>
    <row r="96" spans="2:2" x14ac:dyDescent="0.25">
      <c r="B96" s="112" t="s">
        <v>7</v>
      </c>
    </row>
    <row r="97" spans="2:2" x14ac:dyDescent="0.25">
      <c r="B97" s="113" t="s">
        <v>6</v>
      </c>
    </row>
    <row r="98" spans="2:2" x14ac:dyDescent="0.25">
      <c r="B98" s="113" t="s">
        <v>151</v>
      </c>
    </row>
    <row r="99" spans="2:2" x14ac:dyDescent="0.25">
      <c r="B99" s="113" t="s">
        <v>156</v>
      </c>
    </row>
    <row r="100" spans="2:2" x14ac:dyDescent="0.25">
      <c r="B100" s="113" t="s">
        <v>161</v>
      </c>
    </row>
    <row r="101" spans="2:2" x14ac:dyDescent="0.25">
      <c r="B101" s="113" t="s">
        <v>166</v>
      </c>
    </row>
    <row r="102" spans="2:2" x14ac:dyDescent="0.25">
      <c r="B102" s="113" t="s">
        <v>174</v>
      </c>
    </row>
    <row r="103" spans="2:2" x14ac:dyDescent="0.25">
      <c r="B103" s="113" t="s">
        <v>183</v>
      </c>
    </row>
    <row r="104" spans="2:2" x14ac:dyDescent="0.25">
      <c r="B104" s="113" t="s">
        <v>189</v>
      </c>
    </row>
    <row r="105" spans="2:2" x14ac:dyDescent="0.25">
      <c r="B105" s="113" t="s">
        <v>193</v>
      </c>
    </row>
    <row r="106" spans="2:2" x14ac:dyDescent="0.25">
      <c r="B106" s="113" t="s">
        <v>196</v>
      </c>
    </row>
    <row r="107" spans="2:2" x14ac:dyDescent="0.25">
      <c r="B107" s="113" t="s">
        <v>238</v>
      </c>
    </row>
    <row r="108" spans="2:2" x14ac:dyDescent="0.25">
      <c r="B108" s="113" t="s">
        <v>239</v>
      </c>
    </row>
    <row r="109" spans="2:2" x14ac:dyDescent="0.25">
      <c r="B109" s="113" t="s">
        <v>265</v>
      </c>
    </row>
    <row r="110" spans="2:2" x14ac:dyDescent="0.25">
      <c r="B110" s="113" t="s">
        <v>268</v>
      </c>
    </row>
  </sheetData>
  <mergeCells count="7">
    <mergeCell ref="B55:O55"/>
    <mergeCell ref="B56:O56"/>
    <mergeCell ref="B37:U45"/>
    <mergeCell ref="B1:U1"/>
    <mergeCell ref="B2:U2"/>
    <mergeCell ref="B3:U3"/>
    <mergeCell ref="B54:O54"/>
  </mergeCells>
  <pageMargins left="0.7" right="0.7" top="0.75" bottom="0.75" header="0.3" footer="0.3"/>
  <pageSetup scale="75"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76"/>
  <sheetViews>
    <sheetView zoomScale="90" zoomScaleNormal="90" workbookViewId="0">
      <selection activeCell="B44" sqref="B44"/>
    </sheetView>
  </sheetViews>
  <sheetFormatPr baseColWidth="10" defaultRowHeight="15" x14ac:dyDescent="0.25"/>
  <cols>
    <col min="1" max="1" width="2.140625" style="11" customWidth="1"/>
    <col min="2" max="2" width="6" customWidth="1"/>
    <col min="3" max="38" width="9" customWidth="1"/>
  </cols>
  <sheetData>
    <row r="1" spans="2:38" x14ac:dyDescent="0.25">
      <c r="B1" s="594" t="s">
        <v>0</v>
      </c>
      <c r="C1" s="594"/>
      <c r="D1" s="594"/>
      <c r="E1" s="594"/>
      <c r="F1" s="594"/>
      <c r="G1" s="594"/>
      <c r="H1" s="594"/>
      <c r="I1" s="594"/>
      <c r="J1" s="594"/>
      <c r="K1" s="594"/>
      <c r="L1" s="594"/>
      <c r="M1" s="594"/>
      <c r="N1" s="594"/>
      <c r="O1" s="594"/>
      <c r="P1" s="594"/>
      <c r="Q1" s="594"/>
      <c r="R1" s="594"/>
      <c r="S1" s="594"/>
      <c r="T1" s="594"/>
      <c r="U1" s="594"/>
      <c r="V1" s="594"/>
      <c r="W1" s="594"/>
      <c r="X1" s="594"/>
      <c r="Y1" s="594"/>
      <c r="Z1" s="594"/>
      <c r="AA1" s="594"/>
      <c r="AB1" s="594"/>
      <c r="AC1" s="594"/>
      <c r="AD1" s="594"/>
      <c r="AE1" s="594"/>
      <c r="AF1" s="594"/>
      <c r="AG1" s="594"/>
      <c r="AH1" s="594"/>
      <c r="AI1" s="594"/>
      <c r="AJ1" s="594"/>
      <c r="AK1" s="594"/>
      <c r="AL1" s="594"/>
    </row>
    <row r="2" spans="2:38" x14ac:dyDescent="0.25">
      <c r="B2" s="594" t="s">
        <v>1</v>
      </c>
      <c r="C2" s="594"/>
      <c r="D2" s="594"/>
      <c r="E2" s="594"/>
      <c r="F2" s="594"/>
      <c r="G2" s="594"/>
      <c r="H2" s="594"/>
      <c r="I2" s="594"/>
      <c r="J2" s="594"/>
      <c r="K2" s="594"/>
      <c r="L2" s="594"/>
      <c r="M2" s="594"/>
      <c r="N2" s="594"/>
      <c r="O2" s="594"/>
      <c r="P2" s="594"/>
      <c r="Q2" s="594"/>
      <c r="R2" s="594"/>
      <c r="S2" s="594"/>
      <c r="T2" s="594"/>
      <c r="U2" s="594"/>
      <c r="V2" s="594"/>
      <c r="W2" s="594"/>
      <c r="X2" s="594"/>
      <c r="Y2" s="594"/>
      <c r="Z2" s="594"/>
      <c r="AA2" s="594"/>
      <c r="AB2" s="594"/>
      <c r="AC2" s="594"/>
      <c r="AD2" s="594"/>
      <c r="AE2" s="594"/>
      <c r="AF2" s="594"/>
      <c r="AG2" s="594"/>
      <c r="AH2" s="594"/>
      <c r="AI2" s="594"/>
      <c r="AJ2" s="594"/>
      <c r="AK2" s="594"/>
      <c r="AL2" s="594"/>
    </row>
    <row r="3" spans="2:38" x14ac:dyDescent="0.25">
      <c r="B3" s="594" t="s">
        <v>39</v>
      </c>
      <c r="C3" s="594"/>
      <c r="D3" s="594"/>
      <c r="E3" s="594"/>
      <c r="F3" s="594"/>
      <c r="G3" s="594"/>
      <c r="H3" s="594"/>
      <c r="I3" s="594"/>
      <c r="J3" s="594"/>
      <c r="K3" s="594"/>
      <c r="L3" s="594"/>
      <c r="M3" s="594"/>
      <c r="N3" s="594"/>
      <c r="O3" s="594"/>
      <c r="P3" s="594"/>
      <c r="Q3" s="594"/>
      <c r="R3" s="594"/>
      <c r="S3" s="594"/>
      <c r="T3" s="594"/>
      <c r="U3" s="594"/>
      <c r="V3" s="594"/>
      <c r="W3" s="594"/>
      <c r="X3" s="594"/>
      <c r="Y3" s="594"/>
      <c r="Z3" s="594"/>
      <c r="AA3" s="594"/>
      <c r="AB3" s="594"/>
      <c r="AC3" s="594"/>
      <c r="AD3" s="594"/>
      <c r="AE3" s="594"/>
      <c r="AF3" s="594"/>
      <c r="AG3" s="594"/>
      <c r="AH3" s="594"/>
      <c r="AI3" s="594"/>
      <c r="AJ3" s="594"/>
      <c r="AK3" s="594"/>
      <c r="AL3" s="594"/>
    </row>
    <row r="4" spans="2:38" ht="15.75" thickBot="1" x14ac:dyDescent="0.3"/>
    <row r="5" spans="2:38" x14ac:dyDescent="0.25">
      <c r="B5" s="25"/>
      <c r="C5" s="606">
        <v>2008</v>
      </c>
      <c r="D5" s="607"/>
      <c r="E5" s="597">
        <v>2009</v>
      </c>
      <c r="F5" s="598"/>
      <c r="G5" s="597">
        <v>2010</v>
      </c>
      <c r="H5" s="598"/>
      <c r="I5" s="597">
        <v>2011</v>
      </c>
      <c r="J5" s="608"/>
      <c r="K5" s="597">
        <v>2012</v>
      </c>
      <c r="L5" s="598"/>
      <c r="M5" s="597">
        <v>2013</v>
      </c>
      <c r="N5" s="598"/>
      <c r="O5" s="597">
        <v>2014</v>
      </c>
      <c r="P5" s="598"/>
      <c r="Q5" s="597">
        <v>2015</v>
      </c>
      <c r="R5" s="598"/>
      <c r="S5" s="597">
        <v>2016</v>
      </c>
      <c r="T5" s="598"/>
      <c r="U5" s="597">
        <v>2017</v>
      </c>
      <c r="V5" s="598"/>
      <c r="W5" s="597">
        <v>2018</v>
      </c>
      <c r="X5" s="598"/>
      <c r="Y5" s="597">
        <v>2019</v>
      </c>
      <c r="Z5" s="598"/>
      <c r="AA5" s="597">
        <v>2020</v>
      </c>
      <c r="AB5" s="598"/>
      <c r="AC5" s="597">
        <v>2021</v>
      </c>
      <c r="AD5" s="598"/>
      <c r="AE5" s="597">
        <v>2022</v>
      </c>
      <c r="AF5" s="598"/>
      <c r="AG5" s="597">
        <v>2023</v>
      </c>
      <c r="AH5" s="598"/>
      <c r="AI5" s="597">
        <v>2024</v>
      </c>
      <c r="AJ5" s="598"/>
      <c r="AK5" s="597">
        <v>2025</v>
      </c>
      <c r="AL5" s="598"/>
    </row>
    <row r="6" spans="2:38" ht="15.75" thickBot="1" x14ac:dyDescent="0.3">
      <c r="B6" s="41"/>
      <c r="C6" s="288" t="s">
        <v>3</v>
      </c>
      <c r="D6" s="289" t="s">
        <v>4</v>
      </c>
      <c r="E6" s="288" t="s">
        <v>3</v>
      </c>
      <c r="F6" s="289" t="s">
        <v>4</v>
      </c>
      <c r="G6" s="470" t="s">
        <v>40</v>
      </c>
      <c r="H6" s="289" t="s">
        <v>4</v>
      </c>
      <c r="I6" s="288" t="s">
        <v>3</v>
      </c>
      <c r="J6" s="471" t="s">
        <v>4</v>
      </c>
      <c r="K6" s="288" t="s">
        <v>3</v>
      </c>
      <c r="L6" s="289" t="s">
        <v>4</v>
      </c>
      <c r="M6" s="288" t="s">
        <v>3</v>
      </c>
      <c r="N6" s="289" t="s">
        <v>4</v>
      </c>
      <c r="O6" s="288" t="s">
        <v>3</v>
      </c>
      <c r="P6" s="289" t="s">
        <v>4</v>
      </c>
      <c r="Q6" s="288" t="s">
        <v>3</v>
      </c>
      <c r="R6" s="289" t="s">
        <v>4</v>
      </c>
      <c r="S6" s="288" t="s">
        <v>3</v>
      </c>
      <c r="T6" s="289" t="s">
        <v>4</v>
      </c>
      <c r="U6" s="288" t="s">
        <v>3</v>
      </c>
      <c r="V6" s="289" t="s">
        <v>4</v>
      </c>
      <c r="W6" s="288" t="s">
        <v>3</v>
      </c>
      <c r="X6" s="289" t="s">
        <v>4</v>
      </c>
      <c r="Y6" s="288" t="s">
        <v>3</v>
      </c>
      <c r="Z6" s="289" t="s">
        <v>4</v>
      </c>
      <c r="AA6" s="288" t="s">
        <v>3</v>
      </c>
      <c r="AB6" s="289" t="s">
        <v>4</v>
      </c>
      <c r="AC6" s="288" t="s">
        <v>3</v>
      </c>
      <c r="AD6" s="289" t="s">
        <v>4</v>
      </c>
      <c r="AE6" s="288" t="s">
        <v>3</v>
      </c>
      <c r="AF6" s="289" t="s">
        <v>4</v>
      </c>
      <c r="AG6" s="288" t="s">
        <v>3</v>
      </c>
      <c r="AH6" s="289" t="s">
        <v>4</v>
      </c>
      <c r="AI6" s="288" t="s">
        <v>3</v>
      </c>
      <c r="AJ6" s="289" t="s">
        <v>4</v>
      </c>
      <c r="AK6" s="288" t="s">
        <v>3</v>
      </c>
      <c r="AL6" s="289" t="s">
        <v>4</v>
      </c>
    </row>
    <row r="7" spans="2:38" x14ac:dyDescent="0.25">
      <c r="B7" s="30" t="s">
        <v>15</v>
      </c>
      <c r="C7" s="32"/>
      <c r="D7" s="33">
        <v>159</v>
      </c>
      <c r="E7" s="32"/>
      <c r="F7" s="33">
        <v>101</v>
      </c>
      <c r="G7" s="38"/>
      <c r="H7" s="33">
        <v>120</v>
      </c>
      <c r="I7" s="40"/>
      <c r="J7" s="275">
        <v>115</v>
      </c>
      <c r="K7" s="280"/>
      <c r="L7" s="281">
        <v>120</v>
      </c>
      <c r="M7" s="280"/>
      <c r="N7" s="281">
        <v>137</v>
      </c>
      <c r="O7" s="280"/>
      <c r="P7" s="281">
        <v>132</v>
      </c>
      <c r="Q7" s="280"/>
      <c r="R7" s="281">
        <v>141</v>
      </c>
      <c r="S7" s="280"/>
      <c r="T7" s="281">
        <v>170</v>
      </c>
      <c r="U7" s="280"/>
      <c r="V7" s="281">
        <v>190</v>
      </c>
      <c r="W7" s="280"/>
      <c r="X7" s="281">
        <v>170</v>
      </c>
      <c r="Y7" s="280"/>
      <c r="Z7" s="281">
        <v>215</v>
      </c>
      <c r="AA7" s="280"/>
      <c r="AB7" s="281">
        <v>91</v>
      </c>
      <c r="AC7" s="280"/>
      <c r="AD7" s="281">
        <v>68</v>
      </c>
      <c r="AE7" s="280"/>
      <c r="AF7" s="281">
        <v>168</v>
      </c>
      <c r="AG7" s="280"/>
      <c r="AH7" s="281">
        <v>147</v>
      </c>
      <c r="AI7" s="280"/>
      <c r="AJ7" s="281">
        <v>103</v>
      </c>
      <c r="AK7" s="565">
        <v>17</v>
      </c>
      <c r="AL7" s="281">
        <v>61</v>
      </c>
    </row>
    <row r="8" spans="2:38" x14ac:dyDescent="0.25">
      <c r="B8" s="31" t="s">
        <v>16</v>
      </c>
      <c r="C8" s="26"/>
      <c r="D8" s="27">
        <v>187</v>
      </c>
      <c r="E8" s="26"/>
      <c r="F8" s="27">
        <v>184</v>
      </c>
      <c r="G8" s="39"/>
      <c r="H8" s="27">
        <v>152</v>
      </c>
      <c r="I8" s="28"/>
      <c r="J8" s="276">
        <v>192</v>
      </c>
      <c r="K8" s="282"/>
      <c r="L8" s="29">
        <v>195</v>
      </c>
      <c r="M8" s="282"/>
      <c r="N8" s="29">
        <v>223</v>
      </c>
      <c r="O8" s="282"/>
      <c r="P8" s="29">
        <v>255</v>
      </c>
      <c r="Q8" s="282"/>
      <c r="R8" s="29">
        <v>258</v>
      </c>
      <c r="S8" s="282"/>
      <c r="T8" s="29">
        <v>271</v>
      </c>
      <c r="U8" s="282"/>
      <c r="V8" s="29">
        <v>370</v>
      </c>
      <c r="W8" s="282"/>
      <c r="X8" s="29">
        <v>315</v>
      </c>
      <c r="Y8" s="282"/>
      <c r="Z8" s="29">
        <v>328</v>
      </c>
      <c r="AA8" s="282"/>
      <c r="AB8" s="29">
        <v>289</v>
      </c>
      <c r="AC8" s="282"/>
      <c r="AD8" s="29">
        <v>175</v>
      </c>
      <c r="AE8" s="282"/>
      <c r="AF8" s="29">
        <v>233</v>
      </c>
      <c r="AG8" s="282"/>
      <c r="AH8" s="29">
        <v>305</v>
      </c>
      <c r="AI8" s="282"/>
      <c r="AJ8" s="29">
        <v>229</v>
      </c>
      <c r="AK8" s="566">
        <v>83</v>
      </c>
      <c r="AL8" s="29">
        <v>220</v>
      </c>
    </row>
    <row r="9" spans="2:38" x14ac:dyDescent="0.25">
      <c r="B9" s="31" t="s">
        <v>17</v>
      </c>
      <c r="C9" s="28">
        <v>1874</v>
      </c>
      <c r="D9" s="27">
        <v>239</v>
      </c>
      <c r="E9" s="28">
        <v>1853</v>
      </c>
      <c r="F9" s="27">
        <v>247</v>
      </c>
      <c r="G9" s="28">
        <v>1858</v>
      </c>
      <c r="H9" s="27">
        <v>257</v>
      </c>
      <c r="I9" s="28">
        <v>2066</v>
      </c>
      <c r="J9" s="276">
        <v>253</v>
      </c>
      <c r="K9" s="28">
        <v>2105</v>
      </c>
      <c r="L9" s="29">
        <v>268</v>
      </c>
      <c r="M9" s="28">
        <v>2153</v>
      </c>
      <c r="N9" s="29">
        <v>282</v>
      </c>
      <c r="O9" s="28">
        <v>1954</v>
      </c>
      <c r="P9" s="29">
        <v>322</v>
      </c>
      <c r="Q9" s="28">
        <v>1930</v>
      </c>
      <c r="R9" s="29">
        <v>331</v>
      </c>
      <c r="S9" s="28">
        <v>1960</v>
      </c>
      <c r="T9" s="29">
        <v>335</v>
      </c>
      <c r="U9" s="28">
        <v>2034</v>
      </c>
      <c r="V9" s="29">
        <v>361</v>
      </c>
      <c r="W9" s="28">
        <v>2075</v>
      </c>
      <c r="X9" s="29">
        <v>410</v>
      </c>
      <c r="Y9" s="28">
        <v>2134</v>
      </c>
      <c r="Z9" s="29">
        <v>400</v>
      </c>
      <c r="AA9" s="28">
        <v>2026</v>
      </c>
      <c r="AB9" s="29">
        <v>357</v>
      </c>
      <c r="AC9" s="28">
        <v>1895</v>
      </c>
      <c r="AD9" s="29">
        <v>332</v>
      </c>
      <c r="AE9" s="28">
        <v>2216</v>
      </c>
      <c r="AF9" s="29">
        <v>400</v>
      </c>
      <c r="AG9" s="28">
        <v>2306</v>
      </c>
      <c r="AH9" s="29">
        <v>400</v>
      </c>
      <c r="AI9" s="28">
        <v>2113</v>
      </c>
      <c r="AJ9" s="29">
        <v>368</v>
      </c>
      <c r="AK9" s="28">
        <v>1940</v>
      </c>
      <c r="AL9" s="29">
        <v>355</v>
      </c>
    </row>
    <row r="10" spans="2:38" x14ac:dyDescent="0.25">
      <c r="B10" s="31" t="s">
        <v>18</v>
      </c>
      <c r="C10" s="28">
        <v>2903</v>
      </c>
      <c r="D10" s="27">
        <v>186</v>
      </c>
      <c r="E10" s="28">
        <v>3034</v>
      </c>
      <c r="F10" s="27">
        <v>241</v>
      </c>
      <c r="G10" s="28">
        <v>2751</v>
      </c>
      <c r="H10" s="27">
        <v>225</v>
      </c>
      <c r="I10" s="28">
        <v>2770</v>
      </c>
      <c r="J10" s="276">
        <v>216</v>
      </c>
      <c r="K10" s="28">
        <v>2981</v>
      </c>
      <c r="L10" s="29">
        <v>223</v>
      </c>
      <c r="M10" s="28">
        <v>3138</v>
      </c>
      <c r="N10" s="29">
        <v>241</v>
      </c>
      <c r="O10" s="28">
        <v>3000</v>
      </c>
      <c r="P10" s="29">
        <v>258</v>
      </c>
      <c r="Q10" s="28">
        <v>2681</v>
      </c>
      <c r="R10" s="29">
        <v>300</v>
      </c>
      <c r="S10" s="28">
        <v>2609</v>
      </c>
      <c r="T10" s="29">
        <v>336</v>
      </c>
      <c r="U10" s="28">
        <v>2562</v>
      </c>
      <c r="V10" s="29">
        <v>362</v>
      </c>
      <c r="W10" s="28">
        <v>2600</v>
      </c>
      <c r="X10" s="29">
        <v>358</v>
      </c>
      <c r="Y10" s="28">
        <v>2797</v>
      </c>
      <c r="Z10" s="29">
        <v>360</v>
      </c>
      <c r="AA10" s="28">
        <v>2782</v>
      </c>
      <c r="AB10" s="29">
        <v>325</v>
      </c>
      <c r="AC10" s="28">
        <v>2590</v>
      </c>
      <c r="AD10" s="29">
        <v>322</v>
      </c>
      <c r="AE10" s="28">
        <v>2629</v>
      </c>
      <c r="AF10" s="29">
        <v>437</v>
      </c>
      <c r="AG10" s="28">
        <v>2797</v>
      </c>
      <c r="AH10" s="29">
        <v>429</v>
      </c>
      <c r="AI10" s="28">
        <v>2763</v>
      </c>
      <c r="AJ10" s="29">
        <v>353</v>
      </c>
      <c r="AK10" s="28">
        <v>2624</v>
      </c>
      <c r="AL10" s="29">
        <v>367</v>
      </c>
    </row>
    <row r="11" spans="2:38" x14ac:dyDescent="0.25">
      <c r="B11" s="31" t="s">
        <v>19</v>
      </c>
      <c r="C11" s="28">
        <v>2777</v>
      </c>
      <c r="D11" s="27">
        <v>200</v>
      </c>
      <c r="E11" s="28">
        <v>2750</v>
      </c>
      <c r="F11" s="27">
        <v>175</v>
      </c>
      <c r="G11" s="28">
        <v>2906</v>
      </c>
      <c r="H11" s="27">
        <v>211</v>
      </c>
      <c r="I11" s="28">
        <v>2683</v>
      </c>
      <c r="J11" s="276">
        <v>213</v>
      </c>
      <c r="K11" s="28">
        <v>2692</v>
      </c>
      <c r="L11" s="29">
        <v>211</v>
      </c>
      <c r="M11" s="28">
        <v>2731</v>
      </c>
      <c r="N11" s="29">
        <v>220</v>
      </c>
      <c r="O11" s="28">
        <v>2722</v>
      </c>
      <c r="P11" s="29">
        <v>238</v>
      </c>
      <c r="Q11" s="28">
        <v>2722</v>
      </c>
      <c r="R11" s="29">
        <v>258</v>
      </c>
      <c r="S11" s="28">
        <v>2422</v>
      </c>
      <c r="T11" s="29">
        <v>299</v>
      </c>
      <c r="U11" s="28">
        <v>2388</v>
      </c>
      <c r="V11" s="29">
        <v>303</v>
      </c>
      <c r="W11" s="28">
        <v>2322</v>
      </c>
      <c r="X11" s="29">
        <v>346</v>
      </c>
      <c r="Y11" s="28">
        <v>2397</v>
      </c>
      <c r="Z11" s="29">
        <v>322</v>
      </c>
      <c r="AA11" s="28">
        <v>2479</v>
      </c>
      <c r="AB11" s="29">
        <v>324</v>
      </c>
      <c r="AC11" s="28">
        <v>2552</v>
      </c>
      <c r="AD11" s="29">
        <v>284</v>
      </c>
      <c r="AE11" s="28">
        <v>2375</v>
      </c>
      <c r="AF11" s="29">
        <v>343</v>
      </c>
      <c r="AG11" s="28">
        <v>2450</v>
      </c>
      <c r="AH11" s="29">
        <v>405</v>
      </c>
      <c r="AI11" s="28">
        <v>2531</v>
      </c>
      <c r="AJ11" s="29">
        <v>390</v>
      </c>
      <c r="AK11" s="28">
        <v>2551</v>
      </c>
      <c r="AL11" s="29">
        <v>338</v>
      </c>
    </row>
    <row r="12" spans="2:38" x14ac:dyDescent="0.25">
      <c r="B12" s="31" t="s">
        <v>20</v>
      </c>
      <c r="C12" s="28">
        <v>2959</v>
      </c>
      <c r="D12" s="27">
        <v>213</v>
      </c>
      <c r="E12" s="28">
        <v>2765</v>
      </c>
      <c r="F12" s="27">
        <v>215</v>
      </c>
      <c r="G12" s="28">
        <v>2726</v>
      </c>
      <c r="H12" s="27">
        <v>174</v>
      </c>
      <c r="I12" s="28">
        <v>2828</v>
      </c>
      <c r="J12" s="276">
        <v>206</v>
      </c>
      <c r="K12" s="28">
        <v>2701</v>
      </c>
      <c r="L12" s="29">
        <v>212</v>
      </c>
      <c r="M12" s="28">
        <v>2658</v>
      </c>
      <c r="N12" s="29">
        <v>213</v>
      </c>
      <c r="O12" s="28">
        <v>2688</v>
      </c>
      <c r="P12" s="29">
        <v>212</v>
      </c>
      <c r="Q12" s="28">
        <v>2714</v>
      </c>
      <c r="R12" s="29">
        <v>216</v>
      </c>
      <c r="S12" s="28">
        <v>2681</v>
      </c>
      <c r="T12" s="29">
        <v>256</v>
      </c>
      <c r="U12" s="28">
        <v>2505</v>
      </c>
      <c r="V12" s="29">
        <v>289</v>
      </c>
      <c r="W12" s="28">
        <v>2359</v>
      </c>
      <c r="X12" s="29">
        <v>292</v>
      </c>
      <c r="Y12" s="28">
        <v>2355</v>
      </c>
      <c r="Z12" s="29">
        <v>296</v>
      </c>
      <c r="AA12" s="28">
        <v>2393</v>
      </c>
      <c r="AB12" s="29">
        <v>265</v>
      </c>
      <c r="AC12" s="28">
        <v>2551</v>
      </c>
      <c r="AD12" s="29">
        <v>268</v>
      </c>
      <c r="AE12" s="28">
        <v>2296</v>
      </c>
      <c r="AF12" s="29">
        <v>314</v>
      </c>
      <c r="AG12" s="28">
        <v>2382</v>
      </c>
      <c r="AH12" s="29">
        <v>313</v>
      </c>
      <c r="AI12" s="28">
        <v>2403</v>
      </c>
      <c r="AJ12" s="29">
        <v>351</v>
      </c>
      <c r="AK12" s="28">
        <v>2572</v>
      </c>
      <c r="AL12" s="29">
        <v>341</v>
      </c>
    </row>
    <row r="13" spans="2:38" x14ac:dyDescent="0.25">
      <c r="B13" s="31" t="s">
        <v>21</v>
      </c>
      <c r="C13" s="28">
        <v>2733</v>
      </c>
      <c r="D13" s="27">
        <v>172</v>
      </c>
      <c r="E13" s="28">
        <v>2855</v>
      </c>
      <c r="F13" s="27">
        <v>211</v>
      </c>
      <c r="G13" s="28">
        <v>2781</v>
      </c>
      <c r="H13" s="27">
        <v>189</v>
      </c>
      <c r="I13" s="28">
        <v>2660</v>
      </c>
      <c r="J13" s="276">
        <v>176</v>
      </c>
      <c r="K13" s="28">
        <v>2769</v>
      </c>
      <c r="L13" s="29">
        <v>189</v>
      </c>
      <c r="M13" s="28">
        <v>2667</v>
      </c>
      <c r="N13" s="29">
        <v>196</v>
      </c>
      <c r="O13" s="28">
        <v>2581</v>
      </c>
      <c r="P13" s="29">
        <v>212</v>
      </c>
      <c r="Q13" s="28">
        <v>2600</v>
      </c>
      <c r="R13" s="29">
        <v>211</v>
      </c>
      <c r="S13" s="28">
        <v>2611</v>
      </c>
      <c r="T13" s="29">
        <v>195</v>
      </c>
      <c r="U13" s="28">
        <v>2603</v>
      </c>
      <c r="V13" s="29">
        <v>244</v>
      </c>
      <c r="W13" s="28">
        <v>2443</v>
      </c>
      <c r="X13" s="29">
        <v>255</v>
      </c>
      <c r="Y13" s="28">
        <v>2348</v>
      </c>
      <c r="Z13" s="29">
        <v>264</v>
      </c>
      <c r="AA13" s="28">
        <v>2434</v>
      </c>
      <c r="AB13" s="29">
        <v>249</v>
      </c>
      <c r="AC13" s="28">
        <v>2446</v>
      </c>
      <c r="AD13" s="29">
        <v>220</v>
      </c>
      <c r="AE13" s="28">
        <v>2456</v>
      </c>
      <c r="AF13" s="29">
        <v>273</v>
      </c>
      <c r="AG13" s="28">
        <v>2359</v>
      </c>
      <c r="AH13" s="29">
        <v>301</v>
      </c>
      <c r="AI13" s="28">
        <v>2439</v>
      </c>
      <c r="AJ13" s="29">
        <v>268</v>
      </c>
      <c r="AK13" s="28">
        <v>2421</v>
      </c>
      <c r="AL13" s="29">
        <v>341</v>
      </c>
    </row>
    <row r="14" spans="2:38" x14ac:dyDescent="0.25">
      <c r="B14" s="31" t="s">
        <v>22</v>
      </c>
      <c r="C14" s="28">
        <v>2689</v>
      </c>
      <c r="D14" s="27">
        <v>139</v>
      </c>
      <c r="E14" s="28">
        <v>2684</v>
      </c>
      <c r="F14" s="27">
        <v>186</v>
      </c>
      <c r="G14" s="28">
        <v>2868</v>
      </c>
      <c r="H14" s="27">
        <v>178</v>
      </c>
      <c r="I14" s="28">
        <v>2677</v>
      </c>
      <c r="J14" s="276">
        <v>187</v>
      </c>
      <c r="K14" s="28">
        <v>2649</v>
      </c>
      <c r="L14" s="29">
        <v>173</v>
      </c>
      <c r="M14" s="28">
        <v>2759</v>
      </c>
      <c r="N14" s="29">
        <v>187</v>
      </c>
      <c r="O14" s="28">
        <v>2545</v>
      </c>
      <c r="P14" s="29">
        <v>197</v>
      </c>
      <c r="Q14" s="28">
        <v>2541</v>
      </c>
      <c r="R14" s="29">
        <v>199</v>
      </c>
      <c r="S14" s="28">
        <v>2603</v>
      </c>
      <c r="T14" s="29">
        <v>205</v>
      </c>
      <c r="U14" s="28">
        <v>2592</v>
      </c>
      <c r="V14" s="29">
        <v>175</v>
      </c>
      <c r="W14" s="28">
        <v>2556</v>
      </c>
      <c r="X14" s="29">
        <v>214</v>
      </c>
      <c r="Y14" s="28">
        <v>2421</v>
      </c>
      <c r="Z14" s="29">
        <v>219</v>
      </c>
      <c r="AA14" s="28">
        <v>2286</v>
      </c>
      <c r="AB14" s="29">
        <v>215</v>
      </c>
      <c r="AC14" s="28">
        <v>2460</v>
      </c>
      <c r="AD14" s="29">
        <v>194</v>
      </c>
      <c r="AE14" s="28">
        <v>2363</v>
      </c>
      <c r="AF14" s="29">
        <v>233</v>
      </c>
      <c r="AG14" s="28">
        <v>2435</v>
      </c>
      <c r="AH14" s="29">
        <v>248</v>
      </c>
      <c r="AI14" s="28">
        <v>2334</v>
      </c>
      <c r="AJ14" s="29">
        <v>270</v>
      </c>
      <c r="AK14" s="28">
        <v>2439</v>
      </c>
      <c r="AL14" s="29">
        <v>241</v>
      </c>
    </row>
    <row r="15" spans="2:38" x14ac:dyDescent="0.25">
      <c r="B15" s="31" t="s">
        <v>23</v>
      </c>
      <c r="C15" s="28">
        <v>2568</v>
      </c>
      <c r="D15" s="27">
        <v>134</v>
      </c>
      <c r="E15" s="28">
        <v>2588</v>
      </c>
      <c r="F15" s="27">
        <v>161</v>
      </c>
      <c r="G15" s="28">
        <v>2879</v>
      </c>
      <c r="H15" s="27">
        <v>181</v>
      </c>
      <c r="I15" s="28">
        <v>3005</v>
      </c>
      <c r="J15" s="276">
        <v>182</v>
      </c>
      <c r="K15" s="28">
        <v>3046</v>
      </c>
      <c r="L15" s="29">
        <v>171</v>
      </c>
      <c r="M15" s="28">
        <v>3134</v>
      </c>
      <c r="N15" s="29">
        <v>141</v>
      </c>
      <c r="O15" s="28">
        <v>3351</v>
      </c>
      <c r="P15" s="29">
        <v>142</v>
      </c>
      <c r="Q15" s="28">
        <v>3281</v>
      </c>
      <c r="R15" s="29">
        <v>163</v>
      </c>
      <c r="S15" s="28">
        <v>3213</v>
      </c>
      <c r="T15" s="29">
        <v>163</v>
      </c>
      <c r="U15" s="28">
        <v>3177</v>
      </c>
      <c r="V15" s="29">
        <v>181</v>
      </c>
      <c r="W15" s="28">
        <v>3164</v>
      </c>
      <c r="X15" s="29">
        <v>167</v>
      </c>
      <c r="Y15" s="28">
        <v>3228</v>
      </c>
      <c r="Z15" s="29">
        <v>167</v>
      </c>
      <c r="AA15" s="28">
        <v>3163</v>
      </c>
      <c r="AB15" s="29">
        <v>136</v>
      </c>
      <c r="AC15" s="28">
        <v>2750</v>
      </c>
      <c r="AD15" s="29">
        <v>149</v>
      </c>
      <c r="AE15" s="28">
        <v>2797</v>
      </c>
      <c r="AF15" s="29">
        <v>184</v>
      </c>
      <c r="AG15" s="28">
        <v>2743</v>
      </c>
      <c r="AH15" s="29">
        <v>204</v>
      </c>
      <c r="AI15" s="28">
        <v>2903</v>
      </c>
      <c r="AJ15" s="29">
        <v>217</v>
      </c>
      <c r="AK15" s="28">
        <v>2711</v>
      </c>
      <c r="AL15" s="29">
        <v>249</v>
      </c>
    </row>
    <row r="16" spans="2:38" x14ac:dyDescent="0.25">
      <c r="B16" s="31" t="s">
        <v>24</v>
      </c>
      <c r="C16" s="28">
        <v>2201</v>
      </c>
      <c r="D16" s="27">
        <v>125</v>
      </c>
      <c r="E16" s="28">
        <v>2214</v>
      </c>
      <c r="F16" s="27">
        <v>182</v>
      </c>
      <c r="G16" s="28">
        <v>2464</v>
      </c>
      <c r="H16" s="27">
        <v>131</v>
      </c>
      <c r="I16" s="28">
        <v>2417</v>
      </c>
      <c r="J16" s="276">
        <v>166</v>
      </c>
      <c r="K16" s="28">
        <v>2554</v>
      </c>
      <c r="L16" s="29">
        <v>178</v>
      </c>
      <c r="M16" s="28">
        <v>2547</v>
      </c>
      <c r="N16" s="29">
        <v>148</v>
      </c>
      <c r="O16" s="28">
        <v>2508</v>
      </c>
      <c r="P16" s="29">
        <v>138</v>
      </c>
      <c r="Q16" s="28">
        <v>2607</v>
      </c>
      <c r="R16" s="29">
        <v>158</v>
      </c>
      <c r="S16" s="28">
        <v>2512</v>
      </c>
      <c r="T16" s="29">
        <v>162</v>
      </c>
      <c r="U16" s="28">
        <v>2564</v>
      </c>
      <c r="V16" s="29">
        <v>155</v>
      </c>
      <c r="W16" s="28">
        <v>2342</v>
      </c>
      <c r="X16" s="29">
        <v>170</v>
      </c>
      <c r="Y16" s="28">
        <v>2451</v>
      </c>
      <c r="Z16" s="29">
        <v>150</v>
      </c>
      <c r="AA16" s="28">
        <v>2440</v>
      </c>
      <c r="AB16" s="29">
        <v>163</v>
      </c>
      <c r="AC16" s="28">
        <v>2626</v>
      </c>
      <c r="AD16" s="29">
        <v>155</v>
      </c>
      <c r="AE16" s="28">
        <v>2280</v>
      </c>
      <c r="AF16" s="29">
        <v>154</v>
      </c>
      <c r="AG16" s="28">
        <v>2346</v>
      </c>
      <c r="AH16" s="29">
        <v>187</v>
      </c>
      <c r="AI16" s="28">
        <v>2246</v>
      </c>
      <c r="AJ16" s="29">
        <v>187</v>
      </c>
      <c r="AK16" s="28">
        <v>2387</v>
      </c>
      <c r="AL16" s="29">
        <v>210</v>
      </c>
    </row>
    <row r="17" spans="2:38" x14ac:dyDescent="0.25">
      <c r="B17" s="31" t="s">
        <v>25</v>
      </c>
      <c r="C17" s="28">
        <v>1755</v>
      </c>
      <c r="D17" s="27">
        <v>96</v>
      </c>
      <c r="E17" s="28">
        <v>1850</v>
      </c>
      <c r="F17" s="27">
        <v>195</v>
      </c>
      <c r="G17" s="28">
        <v>2141</v>
      </c>
      <c r="H17" s="27">
        <v>173</v>
      </c>
      <c r="I17" s="28">
        <v>2227</v>
      </c>
      <c r="J17" s="276">
        <v>145</v>
      </c>
      <c r="K17" s="28">
        <v>2071</v>
      </c>
      <c r="L17" s="29">
        <v>169</v>
      </c>
      <c r="M17" s="28">
        <v>2179</v>
      </c>
      <c r="N17" s="29">
        <v>173</v>
      </c>
      <c r="O17" s="28">
        <v>2169</v>
      </c>
      <c r="P17" s="29">
        <v>152</v>
      </c>
      <c r="Q17" s="28">
        <v>2203</v>
      </c>
      <c r="R17" s="29">
        <v>136</v>
      </c>
      <c r="S17" s="28">
        <v>2191</v>
      </c>
      <c r="T17" s="29">
        <v>148</v>
      </c>
      <c r="U17" s="28">
        <v>2139</v>
      </c>
      <c r="V17" s="29">
        <v>151</v>
      </c>
      <c r="W17" s="28">
        <v>2123</v>
      </c>
      <c r="X17" s="29">
        <v>161</v>
      </c>
      <c r="Y17" s="28">
        <v>2175</v>
      </c>
      <c r="Z17" s="29">
        <v>144</v>
      </c>
      <c r="AA17" s="28">
        <v>2100</v>
      </c>
      <c r="AB17" s="29">
        <v>133</v>
      </c>
      <c r="AC17" s="28">
        <v>2220</v>
      </c>
      <c r="AD17" s="29">
        <v>138</v>
      </c>
      <c r="AE17" s="28">
        <v>2189</v>
      </c>
      <c r="AF17" s="29">
        <v>174</v>
      </c>
      <c r="AG17" s="28">
        <v>1970</v>
      </c>
      <c r="AH17" s="29">
        <v>150</v>
      </c>
      <c r="AI17" s="28">
        <v>1966</v>
      </c>
      <c r="AJ17" s="29">
        <v>184</v>
      </c>
      <c r="AK17" s="28">
        <v>1970</v>
      </c>
      <c r="AL17" s="29">
        <v>176</v>
      </c>
    </row>
    <row r="18" spans="2:38" x14ac:dyDescent="0.25">
      <c r="B18" s="31" t="s">
        <v>26</v>
      </c>
      <c r="C18" s="28">
        <v>1379</v>
      </c>
      <c r="D18" s="27">
        <v>83</v>
      </c>
      <c r="E18" s="28">
        <v>1524</v>
      </c>
      <c r="F18" s="27">
        <v>157</v>
      </c>
      <c r="G18" s="28">
        <v>1731</v>
      </c>
      <c r="H18" s="27">
        <v>151</v>
      </c>
      <c r="I18" s="28">
        <v>1758</v>
      </c>
      <c r="J18" s="276">
        <v>176</v>
      </c>
      <c r="K18" s="28">
        <v>1756</v>
      </c>
      <c r="L18" s="29">
        <v>144</v>
      </c>
      <c r="M18" s="28">
        <v>1764</v>
      </c>
      <c r="N18" s="29">
        <v>124</v>
      </c>
      <c r="O18" s="28">
        <v>1762</v>
      </c>
      <c r="P18" s="29">
        <v>147</v>
      </c>
      <c r="Q18" s="28">
        <v>1800</v>
      </c>
      <c r="R18" s="29">
        <v>132</v>
      </c>
      <c r="S18" s="28">
        <v>1733</v>
      </c>
      <c r="T18" s="29">
        <v>126</v>
      </c>
      <c r="U18" s="28">
        <v>1767</v>
      </c>
      <c r="V18" s="29">
        <v>129</v>
      </c>
      <c r="W18" s="28">
        <v>1700</v>
      </c>
      <c r="X18" s="29">
        <v>119</v>
      </c>
      <c r="Y18" s="28">
        <v>1859</v>
      </c>
      <c r="Z18" s="29">
        <v>132</v>
      </c>
      <c r="AA18" s="28">
        <v>1784</v>
      </c>
      <c r="AB18" s="29">
        <v>118</v>
      </c>
      <c r="AC18" s="28">
        <v>1810</v>
      </c>
      <c r="AD18" s="29">
        <v>139</v>
      </c>
      <c r="AE18" s="28">
        <v>1737</v>
      </c>
      <c r="AF18" s="29">
        <v>137</v>
      </c>
      <c r="AG18" s="28">
        <v>1851</v>
      </c>
      <c r="AH18" s="29">
        <v>158</v>
      </c>
      <c r="AI18" s="28">
        <v>1668</v>
      </c>
      <c r="AJ18" s="29">
        <v>142</v>
      </c>
      <c r="AK18" s="28">
        <v>1717</v>
      </c>
      <c r="AL18" s="29">
        <v>173</v>
      </c>
    </row>
    <row r="19" spans="2:38" x14ac:dyDescent="0.25">
      <c r="B19" s="31" t="s">
        <v>27</v>
      </c>
      <c r="C19" s="28">
        <v>1141</v>
      </c>
      <c r="D19" s="27">
        <v>109</v>
      </c>
      <c r="E19" s="28">
        <v>1152</v>
      </c>
      <c r="F19" s="27">
        <v>112</v>
      </c>
      <c r="G19" s="28">
        <v>1454</v>
      </c>
      <c r="H19" s="27">
        <v>122</v>
      </c>
      <c r="I19" s="28">
        <v>1581</v>
      </c>
      <c r="J19" s="276">
        <v>128</v>
      </c>
      <c r="K19" s="28">
        <v>1547</v>
      </c>
      <c r="L19" s="29">
        <v>138</v>
      </c>
      <c r="M19" s="28">
        <v>1538</v>
      </c>
      <c r="N19" s="29">
        <v>133</v>
      </c>
      <c r="O19" s="28">
        <v>1584</v>
      </c>
      <c r="P19" s="29">
        <v>109</v>
      </c>
      <c r="Q19" s="28">
        <v>1583</v>
      </c>
      <c r="R19" s="29">
        <v>118</v>
      </c>
      <c r="S19" s="28">
        <v>1628</v>
      </c>
      <c r="T19" s="29">
        <v>110</v>
      </c>
      <c r="U19" s="28">
        <v>1583</v>
      </c>
      <c r="V19" s="29">
        <v>112</v>
      </c>
      <c r="W19" s="28">
        <v>1565</v>
      </c>
      <c r="X19" s="29">
        <v>101</v>
      </c>
      <c r="Y19" s="28">
        <v>1477</v>
      </c>
      <c r="Z19" s="29">
        <v>114</v>
      </c>
      <c r="AA19" s="28">
        <v>1575</v>
      </c>
      <c r="AB19" s="29">
        <v>107</v>
      </c>
      <c r="AC19" s="28">
        <v>1606</v>
      </c>
      <c r="AD19" s="29">
        <v>114</v>
      </c>
      <c r="AE19" s="28">
        <v>1577</v>
      </c>
      <c r="AF19" s="29">
        <v>132</v>
      </c>
      <c r="AG19" s="28">
        <v>1478</v>
      </c>
      <c r="AH19" s="29">
        <v>121</v>
      </c>
      <c r="AI19" s="28">
        <v>1517</v>
      </c>
      <c r="AJ19" s="29">
        <v>147</v>
      </c>
      <c r="AK19" s="28">
        <v>1424</v>
      </c>
      <c r="AL19" s="29">
        <v>125</v>
      </c>
    </row>
    <row r="20" spans="2:38" x14ac:dyDescent="0.25">
      <c r="B20" s="31" t="s">
        <v>28</v>
      </c>
      <c r="C20" s="28">
        <v>907</v>
      </c>
      <c r="D20" s="27">
        <v>62</v>
      </c>
      <c r="E20" s="28">
        <v>993</v>
      </c>
      <c r="F20" s="27">
        <v>140</v>
      </c>
      <c r="G20" s="28">
        <v>969</v>
      </c>
      <c r="H20" s="27">
        <v>94</v>
      </c>
      <c r="I20" s="28">
        <v>1025</v>
      </c>
      <c r="J20" s="276">
        <v>111</v>
      </c>
      <c r="K20" s="28">
        <v>1084</v>
      </c>
      <c r="L20" s="29">
        <v>113</v>
      </c>
      <c r="M20" s="28">
        <v>1139</v>
      </c>
      <c r="N20" s="29">
        <v>117</v>
      </c>
      <c r="O20" s="28">
        <v>1119</v>
      </c>
      <c r="P20" s="29">
        <v>118</v>
      </c>
      <c r="Q20" s="28">
        <v>1182</v>
      </c>
      <c r="R20" s="29">
        <v>117</v>
      </c>
      <c r="S20" s="28">
        <v>1147</v>
      </c>
      <c r="T20" s="29">
        <v>104</v>
      </c>
      <c r="U20" s="28">
        <v>1166</v>
      </c>
      <c r="V20" s="29">
        <v>92</v>
      </c>
      <c r="W20" s="28">
        <v>1121</v>
      </c>
      <c r="X20" s="29">
        <v>101</v>
      </c>
      <c r="Y20" s="28">
        <v>1164</v>
      </c>
      <c r="Z20" s="29">
        <v>89</v>
      </c>
      <c r="AA20" s="28">
        <v>1135</v>
      </c>
      <c r="AB20" s="29">
        <v>107</v>
      </c>
      <c r="AC20" s="28">
        <v>1261</v>
      </c>
      <c r="AD20" s="29">
        <v>106</v>
      </c>
      <c r="AE20" s="28">
        <v>1166</v>
      </c>
      <c r="AF20" s="29">
        <v>117</v>
      </c>
      <c r="AG20" s="28">
        <v>1151</v>
      </c>
      <c r="AH20" s="29">
        <v>124</v>
      </c>
      <c r="AI20" s="28">
        <v>1140</v>
      </c>
      <c r="AJ20" s="29">
        <v>109</v>
      </c>
      <c r="AK20" s="28">
        <v>1221</v>
      </c>
      <c r="AL20" s="29">
        <v>141</v>
      </c>
    </row>
    <row r="21" spans="2:38" x14ac:dyDescent="0.25">
      <c r="B21" s="31" t="s">
        <v>29</v>
      </c>
      <c r="C21" s="28">
        <v>23</v>
      </c>
      <c r="D21" s="27"/>
      <c r="E21" s="28">
        <v>58</v>
      </c>
      <c r="F21" s="27"/>
      <c r="G21" s="28">
        <v>51</v>
      </c>
      <c r="H21" s="27"/>
      <c r="I21" s="28">
        <v>42</v>
      </c>
      <c r="J21" s="277"/>
      <c r="K21" s="28">
        <v>58</v>
      </c>
      <c r="L21" s="29"/>
      <c r="M21" s="28">
        <v>59</v>
      </c>
      <c r="N21" s="29"/>
      <c r="O21" s="28">
        <v>69</v>
      </c>
      <c r="P21" s="29"/>
      <c r="Q21" s="28">
        <v>65</v>
      </c>
      <c r="R21" s="29"/>
      <c r="S21" s="28">
        <v>11</v>
      </c>
      <c r="T21" s="29"/>
      <c r="U21" s="28">
        <v>40</v>
      </c>
      <c r="V21" s="29"/>
      <c r="W21" s="28">
        <v>78</v>
      </c>
      <c r="X21" s="29"/>
      <c r="Y21" s="28">
        <v>85</v>
      </c>
      <c r="Z21" s="29"/>
      <c r="AA21" s="28">
        <v>87</v>
      </c>
      <c r="AB21" s="29"/>
      <c r="AC21" s="28">
        <v>126</v>
      </c>
      <c r="AD21" s="29"/>
      <c r="AE21" s="28">
        <v>116</v>
      </c>
      <c r="AF21" s="29"/>
      <c r="AG21" s="28"/>
      <c r="AH21" s="29"/>
      <c r="AI21" s="28"/>
      <c r="AJ21" s="29"/>
      <c r="AK21" s="28"/>
      <c r="AL21" s="29"/>
    </row>
    <row r="22" spans="2:38" x14ac:dyDescent="0.25">
      <c r="B22" s="31" t="s">
        <v>30</v>
      </c>
      <c r="C22" s="28">
        <v>26</v>
      </c>
      <c r="D22" s="27"/>
      <c r="E22" s="28">
        <v>57</v>
      </c>
      <c r="F22" s="27"/>
      <c r="G22" s="28">
        <v>58</v>
      </c>
      <c r="H22" s="27"/>
      <c r="I22" s="28">
        <v>106</v>
      </c>
      <c r="J22" s="277"/>
      <c r="K22" s="28">
        <v>106</v>
      </c>
      <c r="L22" s="29"/>
      <c r="M22" s="28">
        <v>55</v>
      </c>
      <c r="N22" s="29"/>
      <c r="O22" s="28">
        <v>42</v>
      </c>
      <c r="P22" s="29"/>
      <c r="Q22" s="28">
        <v>39</v>
      </c>
      <c r="R22" s="29"/>
      <c r="S22" s="28">
        <v>31</v>
      </c>
      <c r="T22" s="29"/>
      <c r="U22" s="28">
        <v>62</v>
      </c>
      <c r="V22" s="29"/>
      <c r="W22" s="28">
        <v>50</v>
      </c>
      <c r="X22" s="29"/>
      <c r="Y22" s="28">
        <v>88</v>
      </c>
      <c r="Z22" s="29"/>
      <c r="AA22" s="28">
        <v>99</v>
      </c>
      <c r="AB22" s="29"/>
      <c r="AC22" s="28">
        <v>60</v>
      </c>
      <c r="AD22" s="29"/>
      <c r="AE22" s="28">
        <v>69</v>
      </c>
      <c r="AF22" s="29"/>
      <c r="AG22" s="28"/>
      <c r="AH22" s="29"/>
      <c r="AI22" s="28"/>
      <c r="AJ22" s="29"/>
      <c r="AK22" s="28"/>
      <c r="AL22" s="29"/>
    </row>
    <row r="23" spans="2:38" s="189" customFormat="1" x14ac:dyDescent="0.25">
      <c r="B23" s="31" t="s">
        <v>154</v>
      </c>
      <c r="C23" s="28"/>
      <c r="D23" s="27"/>
      <c r="E23" s="28"/>
      <c r="F23" s="27"/>
      <c r="G23" s="28"/>
      <c r="H23" s="27"/>
      <c r="I23" s="28"/>
      <c r="J23" s="277"/>
      <c r="K23" s="28"/>
      <c r="L23" s="29"/>
      <c r="M23" s="28">
        <v>3103</v>
      </c>
      <c r="N23" s="29"/>
      <c r="O23" s="28"/>
      <c r="P23" s="29"/>
      <c r="Q23" s="28"/>
      <c r="R23" s="29"/>
      <c r="S23" s="28"/>
      <c r="T23" s="29"/>
      <c r="U23" s="28"/>
      <c r="V23" s="29"/>
      <c r="W23" s="28"/>
      <c r="X23" s="29"/>
      <c r="Y23" s="28"/>
      <c r="Z23" s="29"/>
      <c r="AA23" s="28"/>
      <c r="AB23" s="29"/>
      <c r="AC23" s="28"/>
      <c r="AD23" s="29"/>
      <c r="AE23" s="28"/>
      <c r="AF23" s="29"/>
      <c r="AG23" s="28"/>
      <c r="AH23" s="29"/>
      <c r="AI23" s="28"/>
      <c r="AJ23" s="29"/>
      <c r="AK23" s="28"/>
      <c r="AL23" s="29"/>
    </row>
    <row r="24" spans="2:38" x14ac:dyDescent="0.25">
      <c r="B24" s="31" t="s">
        <v>31</v>
      </c>
      <c r="C24" s="28">
        <v>274</v>
      </c>
      <c r="D24" s="27"/>
      <c r="E24" s="28">
        <v>379</v>
      </c>
      <c r="F24" s="27"/>
      <c r="G24" s="28">
        <v>345</v>
      </c>
      <c r="H24" s="27">
        <v>5</v>
      </c>
      <c r="I24" s="28">
        <v>195</v>
      </c>
      <c r="J24" s="277"/>
      <c r="K24" s="28">
        <v>58</v>
      </c>
      <c r="L24" s="29"/>
      <c r="M24" s="28">
        <v>22</v>
      </c>
      <c r="N24" s="29">
        <v>4</v>
      </c>
      <c r="O24" s="28">
        <v>1769</v>
      </c>
      <c r="P24" s="29">
        <v>3</v>
      </c>
      <c r="Q24" s="28">
        <v>2108</v>
      </c>
      <c r="R24" s="29">
        <v>4</v>
      </c>
      <c r="S24" s="28">
        <v>21</v>
      </c>
      <c r="T24" s="29"/>
      <c r="U24" s="28">
        <v>21</v>
      </c>
      <c r="V24" s="29"/>
      <c r="W24" s="28">
        <v>35</v>
      </c>
      <c r="X24" s="29"/>
      <c r="Y24" s="28"/>
      <c r="Z24" s="29">
        <v>12</v>
      </c>
      <c r="AA24" s="28"/>
      <c r="AB24" s="29">
        <v>2</v>
      </c>
      <c r="AC24" s="28">
        <v>60</v>
      </c>
      <c r="AD24" s="29">
        <v>4</v>
      </c>
      <c r="AE24" s="28">
        <v>164</v>
      </c>
      <c r="AF24" s="29">
        <v>1</v>
      </c>
      <c r="AG24" s="28">
        <v>14</v>
      </c>
      <c r="AH24" s="29">
        <v>2</v>
      </c>
      <c r="AI24" s="28">
        <v>26</v>
      </c>
      <c r="AJ24" s="29"/>
      <c r="AK24" s="28">
        <v>17</v>
      </c>
      <c r="AL24" s="29"/>
    </row>
    <row r="25" spans="2:38" x14ac:dyDescent="0.25">
      <c r="B25" s="31" t="s">
        <v>32</v>
      </c>
      <c r="C25" s="28">
        <v>520</v>
      </c>
      <c r="D25" s="27"/>
      <c r="E25" s="28">
        <v>415</v>
      </c>
      <c r="F25" s="27">
        <v>15</v>
      </c>
      <c r="G25" s="28">
        <v>536</v>
      </c>
      <c r="H25" s="27">
        <v>17</v>
      </c>
      <c r="I25" s="28">
        <v>151</v>
      </c>
      <c r="J25" s="276">
        <v>19</v>
      </c>
      <c r="K25" s="28">
        <v>188</v>
      </c>
      <c r="L25" s="29">
        <v>2</v>
      </c>
      <c r="M25" s="28">
        <v>1128</v>
      </c>
      <c r="N25" s="29">
        <v>8</v>
      </c>
      <c r="O25" s="28">
        <v>809</v>
      </c>
      <c r="P25" s="29">
        <v>8</v>
      </c>
      <c r="Q25" s="28">
        <v>86</v>
      </c>
      <c r="R25" s="29">
        <v>9</v>
      </c>
      <c r="S25" s="28">
        <v>66</v>
      </c>
      <c r="T25" s="29">
        <v>2</v>
      </c>
      <c r="U25" s="28">
        <v>54</v>
      </c>
      <c r="V25" s="29">
        <v>4</v>
      </c>
      <c r="W25" s="28">
        <v>75</v>
      </c>
      <c r="X25" s="29"/>
      <c r="Y25" s="28">
        <v>34</v>
      </c>
      <c r="Z25" s="29">
        <v>27</v>
      </c>
      <c r="AA25" s="28">
        <v>44</v>
      </c>
      <c r="AB25" s="29">
        <v>15</v>
      </c>
      <c r="AC25" s="28">
        <v>58</v>
      </c>
      <c r="AD25" s="29">
        <v>6</v>
      </c>
      <c r="AE25" s="28">
        <v>86</v>
      </c>
      <c r="AF25" s="29">
        <v>11</v>
      </c>
      <c r="AG25" s="28">
        <v>48</v>
      </c>
      <c r="AH25" s="29">
        <v>21</v>
      </c>
      <c r="AI25" s="28">
        <v>58</v>
      </c>
      <c r="AJ25" s="29"/>
      <c r="AK25" s="28">
        <v>39</v>
      </c>
      <c r="AL25" s="29">
        <v>4</v>
      </c>
    </row>
    <row r="26" spans="2:38" x14ac:dyDescent="0.25">
      <c r="B26" s="31" t="s">
        <v>33</v>
      </c>
      <c r="C26" s="28">
        <v>419</v>
      </c>
      <c r="D26" s="27">
        <v>437</v>
      </c>
      <c r="E26" s="28">
        <v>458</v>
      </c>
      <c r="F26" s="27">
        <v>320</v>
      </c>
      <c r="G26" s="28">
        <v>495</v>
      </c>
      <c r="H26" s="27">
        <v>241</v>
      </c>
      <c r="I26" s="28">
        <v>619</v>
      </c>
      <c r="J26" s="276">
        <v>220</v>
      </c>
      <c r="K26" s="28">
        <v>546</v>
      </c>
      <c r="L26" s="29">
        <v>171</v>
      </c>
      <c r="M26" s="28">
        <v>509</v>
      </c>
      <c r="N26" s="29">
        <v>187</v>
      </c>
      <c r="O26" s="28">
        <v>1623</v>
      </c>
      <c r="P26" s="29">
        <v>180</v>
      </c>
      <c r="Q26" s="28">
        <v>1346</v>
      </c>
      <c r="R26" s="29">
        <v>156</v>
      </c>
      <c r="S26" s="28">
        <v>732</v>
      </c>
      <c r="T26" s="29">
        <v>182</v>
      </c>
      <c r="U26" s="28">
        <v>593</v>
      </c>
      <c r="V26" s="29">
        <v>177</v>
      </c>
      <c r="W26" s="28">
        <v>663</v>
      </c>
      <c r="X26" s="29">
        <v>119</v>
      </c>
      <c r="Y26" s="28">
        <v>596</v>
      </c>
      <c r="Z26" s="29">
        <v>207</v>
      </c>
      <c r="AA26" s="28">
        <v>596</v>
      </c>
      <c r="AB26" s="29">
        <v>176</v>
      </c>
      <c r="AC26" s="28">
        <v>470</v>
      </c>
      <c r="AD26" s="29">
        <v>101</v>
      </c>
      <c r="AE26" s="28">
        <v>547</v>
      </c>
      <c r="AF26" s="29">
        <v>161</v>
      </c>
      <c r="AG26" s="28">
        <v>441</v>
      </c>
      <c r="AH26" s="29">
        <v>127</v>
      </c>
      <c r="AI26" s="28">
        <v>383</v>
      </c>
      <c r="AJ26" s="29">
        <v>128</v>
      </c>
      <c r="AK26" s="28">
        <v>345</v>
      </c>
      <c r="AL26" s="29">
        <v>99</v>
      </c>
    </row>
    <row r="27" spans="2:38" x14ac:dyDescent="0.25">
      <c r="B27" s="31" t="s">
        <v>34</v>
      </c>
      <c r="C27" s="28">
        <v>142</v>
      </c>
      <c r="D27" s="27">
        <v>462</v>
      </c>
      <c r="E27" s="28">
        <v>365</v>
      </c>
      <c r="F27" s="27">
        <v>389</v>
      </c>
      <c r="G27" s="28">
        <v>418</v>
      </c>
      <c r="H27" s="27">
        <v>297</v>
      </c>
      <c r="I27" s="28">
        <v>468</v>
      </c>
      <c r="J27" s="276">
        <v>612</v>
      </c>
      <c r="K27" s="28">
        <v>557</v>
      </c>
      <c r="L27" s="29">
        <v>377</v>
      </c>
      <c r="M27" s="28">
        <v>537</v>
      </c>
      <c r="N27" s="29">
        <v>429</v>
      </c>
      <c r="O27" s="28">
        <v>513</v>
      </c>
      <c r="P27" s="29">
        <v>397</v>
      </c>
      <c r="Q27" s="28">
        <v>623</v>
      </c>
      <c r="R27" s="29">
        <v>301</v>
      </c>
      <c r="S27" s="28">
        <v>975</v>
      </c>
      <c r="T27" s="29">
        <v>308</v>
      </c>
      <c r="U27" s="28">
        <v>709</v>
      </c>
      <c r="V27" s="29">
        <v>360</v>
      </c>
      <c r="W27" s="28">
        <v>663</v>
      </c>
      <c r="X27" s="29">
        <v>251</v>
      </c>
      <c r="Y27" s="28">
        <v>698</v>
      </c>
      <c r="Z27" s="29">
        <v>314</v>
      </c>
      <c r="AA27" s="28">
        <v>648</v>
      </c>
      <c r="AB27" s="29">
        <v>409</v>
      </c>
      <c r="AC27" s="28">
        <v>481</v>
      </c>
      <c r="AD27" s="29">
        <v>241</v>
      </c>
      <c r="AE27" s="28">
        <v>502</v>
      </c>
      <c r="AF27" s="29">
        <v>267</v>
      </c>
      <c r="AG27" s="28">
        <v>501</v>
      </c>
      <c r="AH27" s="29">
        <v>304</v>
      </c>
      <c r="AI27" s="28">
        <v>488</v>
      </c>
      <c r="AJ27" s="29">
        <v>284</v>
      </c>
      <c r="AK27" s="28">
        <v>348</v>
      </c>
      <c r="AL27" s="29">
        <v>268</v>
      </c>
    </row>
    <row r="28" spans="2:38" x14ac:dyDescent="0.25">
      <c r="B28" s="31" t="s">
        <v>35</v>
      </c>
      <c r="C28" s="28">
        <v>92</v>
      </c>
      <c r="D28" s="27">
        <v>230</v>
      </c>
      <c r="E28" s="28">
        <v>120</v>
      </c>
      <c r="F28" s="27">
        <v>259</v>
      </c>
      <c r="G28" s="28">
        <v>310</v>
      </c>
      <c r="H28" s="27">
        <v>540</v>
      </c>
      <c r="I28" s="28">
        <v>410</v>
      </c>
      <c r="J28" s="276">
        <v>274</v>
      </c>
      <c r="K28" s="28">
        <v>374</v>
      </c>
      <c r="L28" s="29">
        <v>363</v>
      </c>
      <c r="M28" s="28">
        <v>445</v>
      </c>
      <c r="N28" s="29">
        <v>301</v>
      </c>
      <c r="O28" s="28">
        <v>261</v>
      </c>
      <c r="P28" s="29">
        <v>198</v>
      </c>
      <c r="Q28" s="28">
        <v>469</v>
      </c>
      <c r="R28" s="29">
        <v>274</v>
      </c>
      <c r="S28" s="28">
        <v>433</v>
      </c>
      <c r="T28" s="29">
        <v>232</v>
      </c>
      <c r="U28" s="28">
        <v>537</v>
      </c>
      <c r="V28" s="29">
        <v>225</v>
      </c>
      <c r="W28" s="28">
        <v>543</v>
      </c>
      <c r="X28" s="29">
        <v>222</v>
      </c>
      <c r="Y28" s="28">
        <v>554</v>
      </c>
      <c r="Z28" s="29">
        <v>217</v>
      </c>
      <c r="AA28" s="28">
        <v>556</v>
      </c>
      <c r="AB28" s="29">
        <v>270</v>
      </c>
      <c r="AC28" s="28">
        <v>505</v>
      </c>
      <c r="AD28" s="29">
        <v>201</v>
      </c>
      <c r="AE28" s="28">
        <v>455</v>
      </c>
      <c r="AF28" s="29">
        <v>169</v>
      </c>
      <c r="AG28" s="28">
        <v>486</v>
      </c>
      <c r="AH28" s="29">
        <v>185</v>
      </c>
      <c r="AI28" s="28">
        <v>472</v>
      </c>
      <c r="AJ28" s="29">
        <v>287</v>
      </c>
      <c r="AK28" s="28">
        <v>392</v>
      </c>
      <c r="AL28" s="29">
        <v>250</v>
      </c>
    </row>
    <row r="29" spans="2:38" x14ac:dyDescent="0.25">
      <c r="B29" s="31" t="s">
        <v>36</v>
      </c>
      <c r="C29" s="28"/>
      <c r="D29" s="27">
        <v>248</v>
      </c>
      <c r="E29" s="28">
        <v>30</v>
      </c>
      <c r="F29" s="27">
        <v>274</v>
      </c>
      <c r="G29" s="28">
        <v>1</v>
      </c>
      <c r="H29" s="27">
        <v>394</v>
      </c>
      <c r="I29" s="28">
        <v>28</v>
      </c>
      <c r="J29" s="276">
        <v>384</v>
      </c>
      <c r="K29" s="28">
        <v>40</v>
      </c>
      <c r="L29" s="29">
        <v>291</v>
      </c>
      <c r="M29" s="28">
        <v>52</v>
      </c>
      <c r="N29" s="29">
        <v>460</v>
      </c>
      <c r="O29" s="28">
        <v>374</v>
      </c>
      <c r="P29" s="29">
        <v>606</v>
      </c>
      <c r="Q29" s="28">
        <v>114</v>
      </c>
      <c r="R29" s="29">
        <v>488</v>
      </c>
      <c r="S29" s="28">
        <v>125</v>
      </c>
      <c r="T29" s="29">
        <v>434</v>
      </c>
      <c r="U29" s="28">
        <v>337</v>
      </c>
      <c r="V29" s="29">
        <v>425</v>
      </c>
      <c r="W29" s="28">
        <v>196</v>
      </c>
      <c r="X29" s="29">
        <v>367</v>
      </c>
      <c r="Y29" s="28">
        <v>89</v>
      </c>
      <c r="Z29" s="29">
        <v>397</v>
      </c>
      <c r="AA29" s="28">
        <v>94</v>
      </c>
      <c r="AB29" s="29">
        <v>232</v>
      </c>
      <c r="AC29" s="28">
        <v>14</v>
      </c>
      <c r="AD29" s="29">
        <v>373</v>
      </c>
      <c r="AE29" s="28">
        <v>10</v>
      </c>
      <c r="AF29" s="29">
        <v>482</v>
      </c>
      <c r="AG29" s="28"/>
      <c r="AH29" s="29">
        <v>448</v>
      </c>
      <c r="AI29" s="28"/>
      <c r="AJ29" s="29">
        <v>205</v>
      </c>
      <c r="AK29" s="28"/>
      <c r="AL29" s="29">
        <v>161</v>
      </c>
    </row>
    <row r="30" spans="2:38" s="189" customFormat="1" x14ac:dyDescent="0.25">
      <c r="B30" s="34" t="s">
        <v>240</v>
      </c>
      <c r="C30" s="35"/>
      <c r="D30" s="37"/>
      <c r="E30" s="35"/>
      <c r="F30" s="37"/>
      <c r="G30" s="35"/>
      <c r="H30" s="37"/>
      <c r="I30" s="35"/>
      <c r="J30" s="479"/>
      <c r="K30" s="35"/>
      <c r="L30" s="36"/>
      <c r="M30" s="35"/>
      <c r="N30" s="36"/>
      <c r="O30" s="35"/>
      <c r="P30" s="36"/>
      <c r="Q30" s="35"/>
      <c r="R30" s="36"/>
      <c r="S30" s="35"/>
      <c r="T30" s="36"/>
      <c r="U30" s="35"/>
      <c r="V30" s="36"/>
      <c r="W30" s="35"/>
      <c r="X30" s="36"/>
      <c r="Y30" s="35"/>
      <c r="Z30" s="36"/>
      <c r="AA30" s="35"/>
      <c r="AB30" s="36"/>
      <c r="AC30" s="35"/>
      <c r="AD30" s="36"/>
      <c r="AE30" s="35"/>
      <c r="AF30" s="36"/>
      <c r="AG30" s="35">
        <v>29</v>
      </c>
      <c r="AH30" s="36"/>
      <c r="AI30" s="35">
        <v>22</v>
      </c>
      <c r="AJ30" s="36"/>
      <c r="AK30" s="35">
        <v>38</v>
      </c>
      <c r="AL30" s="36"/>
    </row>
    <row r="31" spans="2:38" s="189" customFormat="1" x14ac:dyDescent="0.25">
      <c r="B31" s="34" t="s">
        <v>241</v>
      </c>
      <c r="C31" s="35"/>
      <c r="D31" s="37"/>
      <c r="E31" s="35"/>
      <c r="F31" s="37"/>
      <c r="G31" s="35"/>
      <c r="H31" s="37"/>
      <c r="I31" s="35"/>
      <c r="J31" s="479"/>
      <c r="K31" s="35"/>
      <c r="L31" s="36"/>
      <c r="M31" s="35"/>
      <c r="N31" s="36"/>
      <c r="O31" s="35"/>
      <c r="P31" s="36"/>
      <c r="Q31" s="35"/>
      <c r="R31" s="36"/>
      <c r="S31" s="35"/>
      <c r="T31" s="36"/>
      <c r="U31" s="35"/>
      <c r="V31" s="36"/>
      <c r="W31" s="35"/>
      <c r="X31" s="36"/>
      <c r="Y31" s="35"/>
      <c r="Z31" s="36"/>
      <c r="AA31" s="35"/>
      <c r="AB31" s="36"/>
      <c r="AC31" s="35"/>
      <c r="AD31" s="36"/>
      <c r="AE31" s="35"/>
      <c r="AF31" s="36"/>
      <c r="AG31" s="35">
        <v>24</v>
      </c>
      <c r="AH31" s="36"/>
      <c r="AI31" s="35">
        <v>35</v>
      </c>
      <c r="AJ31" s="36"/>
      <c r="AK31" s="35">
        <v>29</v>
      </c>
      <c r="AL31" s="36"/>
    </row>
    <row r="32" spans="2:38" s="189" customFormat="1" x14ac:dyDescent="0.25">
      <c r="B32" s="34" t="s">
        <v>242</v>
      </c>
      <c r="C32" s="35"/>
      <c r="D32" s="37"/>
      <c r="E32" s="35"/>
      <c r="F32" s="37"/>
      <c r="G32" s="35"/>
      <c r="H32" s="37"/>
      <c r="I32" s="35"/>
      <c r="J32" s="479"/>
      <c r="K32" s="35"/>
      <c r="L32" s="36"/>
      <c r="M32" s="35"/>
      <c r="N32" s="36"/>
      <c r="O32" s="35"/>
      <c r="P32" s="36"/>
      <c r="Q32" s="35"/>
      <c r="R32" s="36"/>
      <c r="S32" s="35"/>
      <c r="T32" s="36"/>
      <c r="U32" s="35"/>
      <c r="V32" s="36"/>
      <c r="W32" s="35"/>
      <c r="X32" s="36"/>
      <c r="Y32" s="35"/>
      <c r="Z32" s="36"/>
      <c r="AA32" s="35"/>
      <c r="AB32" s="36"/>
      <c r="AC32" s="35"/>
      <c r="AD32" s="36"/>
      <c r="AE32" s="35"/>
      <c r="AF32" s="36"/>
      <c r="AG32" s="35">
        <v>43</v>
      </c>
      <c r="AH32" s="36"/>
      <c r="AI32" s="35">
        <v>22</v>
      </c>
      <c r="AJ32" s="36"/>
      <c r="AK32" s="35">
        <v>14</v>
      </c>
      <c r="AL32" s="36"/>
    </row>
    <row r="33" spans="2:38" s="189" customFormat="1" x14ac:dyDescent="0.25">
      <c r="B33" s="34" t="s">
        <v>243</v>
      </c>
      <c r="C33" s="35"/>
      <c r="D33" s="37"/>
      <c r="E33" s="35"/>
      <c r="F33" s="37"/>
      <c r="G33" s="35"/>
      <c r="H33" s="37"/>
      <c r="I33" s="35"/>
      <c r="J33" s="479"/>
      <c r="K33" s="35"/>
      <c r="L33" s="36"/>
      <c r="M33" s="35"/>
      <c r="N33" s="36"/>
      <c r="O33" s="35"/>
      <c r="P33" s="36"/>
      <c r="Q33" s="35"/>
      <c r="R33" s="36"/>
      <c r="S33" s="35"/>
      <c r="T33" s="36"/>
      <c r="U33" s="35"/>
      <c r="V33" s="36"/>
      <c r="W33" s="35"/>
      <c r="X33" s="36"/>
      <c r="Y33" s="35"/>
      <c r="Z33" s="36"/>
      <c r="AA33" s="35"/>
      <c r="AB33" s="36"/>
      <c r="AC33" s="35"/>
      <c r="AD33" s="36"/>
      <c r="AE33" s="35"/>
      <c r="AF33" s="36"/>
      <c r="AG33" s="35">
        <v>36</v>
      </c>
      <c r="AH33" s="36"/>
      <c r="AI33" s="35">
        <v>35</v>
      </c>
      <c r="AJ33" s="36"/>
      <c r="AK33" s="35">
        <v>28</v>
      </c>
      <c r="AL33" s="36"/>
    </row>
    <row r="34" spans="2:38" s="189" customFormat="1" x14ac:dyDescent="0.25">
      <c r="B34" s="34" t="s">
        <v>244</v>
      </c>
      <c r="C34" s="35"/>
      <c r="D34" s="37"/>
      <c r="E34" s="35"/>
      <c r="F34" s="37"/>
      <c r="G34" s="35"/>
      <c r="H34" s="37"/>
      <c r="I34" s="35"/>
      <c r="J34" s="479"/>
      <c r="K34" s="35"/>
      <c r="L34" s="36"/>
      <c r="M34" s="35"/>
      <c r="N34" s="36"/>
      <c r="O34" s="35"/>
      <c r="P34" s="36"/>
      <c r="Q34" s="35"/>
      <c r="R34" s="36"/>
      <c r="S34" s="35"/>
      <c r="T34" s="36"/>
      <c r="U34" s="35"/>
      <c r="V34" s="36"/>
      <c r="W34" s="35"/>
      <c r="X34" s="36"/>
      <c r="Y34" s="35"/>
      <c r="Z34" s="36"/>
      <c r="AA34" s="35"/>
      <c r="AB34" s="36"/>
      <c r="AC34" s="35"/>
      <c r="AD34" s="36"/>
      <c r="AE34" s="35"/>
      <c r="AF34" s="36"/>
      <c r="AG34" s="35">
        <v>48</v>
      </c>
      <c r="AH34" s="36"/>
      <c r="AI34" s="35">
        <v>29</v>
      </c>
      <c r="AJ34" s="36"/>
      <c r="AK34" s="35">
        <v>17</v>
      </c>
      <c r="AL34" s="36"/>
    </row>
    <row r="35" spans="2:38" ht="15.75" thickBot="1" x14ac:dyDescent="0.3">
      <c r="B35" s="34" t="s">
        <v>37</v>
      </c>
      <c r="C35" s="35">
        <v>79</v>
      </c>
      <c r="D35" s="37"/>
      <c r="E35" s="35">
        <v>52</v>
      </c>
      <c r="F35" s="37"/>
      <c r="G35" s="35">
        <v>22</v>
      </c>
      <c r="H35" s="37"/>
      <c r="I35" s="35">
        <v>24</v>
      </c>
      <c r="J35" s="278"/>
      <c r="K35" s="35">
        <v>28</v>
      </c>
      <c r="L35" s="36"/>
      <c r="M35" s="35">
        <v>24</v>
      </c>
      <c r="N35" s="36"/>
      <c r="O35" s="35">
        <v>18</v>
      </c>
      <c r="P35" s="36"/>
      <c r="Q35" s="35">
        <v>19</v>
      </c>
      <c r="R35" s="36"/>
      <c r="S35" s="35">
        <v>22</v>
      </c>
      <c r="T35" s="36"/>
      <c r="U35" s="35">
        <v>20</v>
      </c>
      <c r="V35" s="36"/>
      <c r="W35" s="35">
        <v>11</v>
      </c>
      <c r="X35" s="36"/>
      <c r="Y35" s="35">
        <v>25</v>
      </c>
      <c r="Z35" s="36"/>
      <c r="AA35" s="35">
        <v>25</v>
      </c>
      <c r="AB35" s="36"/>
      <c r="AC35" s="35">
        <v>21</v>
      </c>
      <c r="AD35" s="36"/>
      <c r="AE35" s="35">
        <v>21</v>
      </c>
      <c r="AF35" s="36"/>
      <c r="AG35" s="35">
        <v>20</v>
      </c>
      <c r="AH35" s="36"/>
      <c r="AI35" s="35">
        <v>17</v>
      </c>
      <c r="AJ35" s="36"/>
      <c r="AK35" s="35">
        <v>22</v>
      </c>
      <c r="AL35" s="36"/>
    </row>
    <row r="36" spans="2:38" x14ac:dyDescent="0.25">
      <c r="B36" s="64" t="s">
        <v>38</v>
      </c>
      <c r="C36" s="65">
        <v>27461</v>
      </c>
      <c r="D36" s="66">
        <v>3481</v>
      </c>
      <c r="E36" s="65">
        <v>28196</v>
      </c>
      <c r="F36" s="66">
        <v>3764</v>
      </c>
      <c r="G36" s="65">
        <v>29764</v>
      </c>
      <c r="H36" s="67">
        <v>3852</v>
      </c>
      <c r="I36" s="68">
        <v>29740</v>
      </c>
      <c r="J36" s="279">
        <v>3975</v>
      </c>
      <c r="K36" s="68">
        <v>29910</v>
      </c>
      <c r="L36" s="67">
        <v>3708</v>
      </c>
      <c r="M36" s="68">
        <v>34341</v>
      </c>
      <c r="N36" s="67">
        <v>3924</v>
      </c>
      <c r="O36" s="68">
        <v>33461</v>
      </c>
      <c r="P36" s="67">
        <v>4024</v>
      </c>
      <c r="Q36" s="68">
        <v>32713</v>
      </c>
      <c r="R36" s="67">
        <v>3970</v>
      </c>
      <c r="S36" s="68">
        <v>29726</v>
      </c>
      <c r="T36" s="67">
        <v>4038</v>
      </c>
      <c r="U36" s="68">
        <v>29453</v>
      </c>
      <c r="V36" s="67">
        <v>4305</v>
      </c>
      <c r="W36" s="68">
        <v>28684</v>
      </c>
      <c r="X36" s="67">
        <v>4138</v>
      </c>
      <c r="Y36" s="68">
        <v>28975</v>
      </c>
      <c r="Z36" s="67">
        <v>4374</v>
      </c>
      <c r="AA36" s="68">
        <v>28746</v>
      </c>
      <c r="AB36" s="67">
        <v>3983</v>
      </c>
      <c r="AC36" s="68">
        <v>28562</v>
      </c>
      <c r="AD36" s="67">
        <v>3590</v>
      </c>
      <c r="AE36" s="68">
        <v>28051</v>
      </c>
      <c r="AF36" s="67">
        <v>4390</v>
      </c>
      <c r="AG36" s="68">
        <v>27958</v>
      </c>
      <c r="AH36" s="67">
        <v>4579</v>
      </c>
      <c r="AI36" s="68">
        <v>27610</v>
      </c>
      <c r="AJ36" s="67">
        <v>4222</v>
      </c>
      <c r="AK36" s="68">
        <v>27366</v>
      </c>
      <c r="AL36" s="67">
        <v>4120</v>
      </c>
    </row>
    <row r="37" spans="2:38" ht="15.75" thickBot="1" x14ac:dyDescent="0.3">
      <c r="B37" s="69" t="s">
        <v>38</v>
      </c>
      <c r="C37" s="603">
        <v>30942</v>
      </c>
      <c r="D37" s="604"/>
      <c r="E37" s="601">
        <v>31960</v>
      </c>
      <c r="F37" s="602"/>
      <c r="G37" s="603">
        <v>33616</v>
      </c>
      <c r="H37" s="604"/>
      <c r="I37" s="603">
        <v>33715</v>
      </c>
      <c r="J37" s="605"/>
      <c r="K37" s="599">
        <v>33618</v>
      </c>
      <c r="L37" s="600"/>
      <c r="M37" s="599">
        <v>38265</v>
      </c>
      <c r="N37" s="600"/>
      <c r="O37" s="599">
        <v>37485</v>
      </c>
      <c r="P37" s="600"/>
      <c r="Q37" s="599">
        <v>36683</v>
      </c>
      <c r="R37" s="600"/>
      <c r="S37" s="599">
        <v>33764</v>
      </c>
      <c r="T37" s="600"/>
      <c r="U37" s="599">
        <v>33758</v>
      </c>
      <c r="V37" s="600"/>
      <c r="W37" s="599">
        <v>32822</v>
      </c>
      <c r="X37" s="600"/>
      <c r="Y37" s="599">
        <v>33349</v>
      </c>
      <c r="Z37" s="600"/>
      <c r="AA37" s="599">
        <v>32729</v>
      </c>
      <c r="AB37" s="600"/>
      <c r="AC37" s="599">
        <v>32152</v>
      </c>
      <c r="AD37" s="600"/>
      <c r="AE37" s="599">
        <v>32441</v>
      </c>
      <c r="AF37" s="600"/>
      <c r="AG37" s="599">
        <v>32537</v>
      </c>
      <c r="AH37" s="600"/>
      <c r="AI37" s="599">
        <v>31832</v>
      </c>
      <c r="AJ37" s="600"/>
      <c r="AK37" s="599">
        <v>31486</v>
      </c>
      <c r="AL37" s="600"/>
    </row>
    <row r="38" spans="2:38" x14ac:dyDescent="0.25">
      <c r="S38" s="126">
        <f t="shared" ref="S38:Z38" si="0">(S36-Q36)/Q36</f>
        <v>-9.1309265429645708E-2</v>
      </c>
      <c r="T38" s="126">
        <f t="shared" si="0"/>
        <v>1.712846347607053E-2</v>
      </c>
      <c r="U38" s="126">
        <f t="shared" si="0"/>
        <v>-9.1838794321469422E-3</v>
      </c>
      <c r="V38" s="126">
        <f t="shared" si="0"/>
        <v>6.6121842496285291E-2</v>
      </c>
      <c r="W38" s="126">
        <f t="shared" si="0"/>
        <v>-2.610939462873052E-2</v>
      </c>
      <c r="X38" s="126">
        <f t="shared" si="0"/>
        <v>-3.8792102206736352E-2</v>
      </c>
      <c r="Y38" s="126">
        <f t="shared" si="0"/>
        <v>1.014502858736578E-2</v>
      </c>
      <c r="Z38" s="126">
        <f t="shared" si="0"/>
        <v>5.7032382793620107E-2</v>
      </c>
      <c r="AA38" s="126">
        <f t="shared" ref="AA38" si="1">(AA36-Y36)/Y36</f>
        <v>-7.9033649698015528E-3</v>
      </c>
      <c r="AB38" s="126">
        <f t="shared" ref="AB38" si="2">(AB36-Z36)/Z36</f>
        <v>-8.9391860996799272E-2</v>
      </c>
      <c r="AC38" s="126">
        <f t="shared" ref="AC38" si="3">(AC36-AA36)/AA36</f>
        <v>-6.4008905586864263E-3</v>
      </c>
      <c r="AD38" s="126">
        <f t="shared" ref="AD38" si="4">(AD36-AB36)/AB36</f>
        <v>-9.8669344715038909E-2</v>
      </c>
      <c r="AE38" s="126">
        <f t="shared" ref="AE38" si="5">(AE36-AC36)/AC36</f>
        <v>-1.7890903998319444E-2</v>
      </c>
      <c r="AF38" s="126">
        <f t="shared" ref="AF38" si="6">(AF36-AD36)/AD36</f>
        <v>0.22284122562674094</v>
      </c>
      <c r="AG38" s="126">
        <f t="shared" ref="AG38" si="7">(AG36-AE36)/AE36</f>
        <v>-3.3153898256746638E-3</v>
      </c>
      <c r="AH38" s="126">
        <f t="shared" ref="AH38" si="8">(AH36-AF36)/AF36</f>
        <v>4.3052391799544419E-2</v>
      </c>
      <c r="AI38" s="126">
        <f t="shared" ref="AI38" si="9">(AI36-AG36)/AG36</f>
        <v>-1.2447242292009443E-2</v>
      </c>
      <c r="AJ38" s="126">
        <f t="shared" ref="AJ38" si="10">(AJ36-AH36)/AH36</f>
        <v>-7.7964621096309236E-2</v>
      </c>
      <c r="AK38" s="126">
        <f t="shared" ref="AK38" si="11">(AK36-AI36)/AI36</f>
        <v>-8.8373777616805507E-3</v>
      </c>
      <c r="AL38" s="126">
        <f t="shared" ref="AL38" si="12">(AL36-AJ36)/AJ36</f>
        <v>-2.4159166271909047E-2</v>
      </c>
    </row>
    <row r="39" spans="2:38" ht="15" customHeight="1" x14ac:dyDescent="0.25">
      <c r="B39" s="593" t="s">
        <v>282</v>
      </c>
      <c r="C39" s="593"/>
      <c r="D39" s="593"/>
      <c r="E39" s="593"/>
      <c r="F39" s="593"/>
      <c r="G39" s="593"/>
      <c r="H39" s="593"/>
      <c r="I39" s="593"/>
      <c r="J39" s="593"/>
      <c r="K39" s="593"/>
      <c r="L39" s="593"/>
      <c r="M39" s="593"/>
      <c r="N39" s="593"/>
      <c r="O39" s="593"/>
      <c r="P39" s="593"/>
      <c r="Q39" s="593"/>
      <c r="R39" s="593"/>
      <c r="S39" s="593"/>
      <c r="T39" s="593"/>
      <c r="U39" s="593"/>
      <c r="V39" s="593"/>
      <c r="W39" s="593"/>
      <c r="AC39" s="189"/>
      <c r="AD39" s="189"/>
      <c r="AE39" s="189"/>
      <c r="AF39" s="189"/>
      <c r="AG39" s="189"/>
      <c r="AH39" s="189"/>
      <c r="AK39" s="189"/>
      <c r="AL39" s="189"/>
    </row>
    <row r="40" spans="2:38" x14ac:dyDescent="0.25">
      <c r="B40" s="593"/>
      <c r="C40" s="593"/>
      <c r="D40" s="593"/>
      <c r="E40" s="593"/>
      <c r="F40" s="593"/>
      <c r="G40" s="593"/>
      <c r="H40" s="593"/>
      <c r="I40" s="593"/>
      <c r="J40" s="593"/>
      <c r="K40" s="593"/>
      <c r="L40" s="593"/>
      <c r="M40" s="593"/>
      <c r="N40" s="593"/>
      <c r="O40" s="593"/>
      <c r="P40" s="593"/>
      <c r="Q40" s="593"/>
      <c r="R40" s="593"/>
      <c r="S40" s="593"/>
      <c r="T40" s="593"/>
      <c r="U40" s="593"/>
      <c r="V40" s="593"/>
      <c r="W40" s="593"/>
      <c r="Y40" s="126">
        <f>(Y37-W37)/W37</f>
        <v>1.6056303698738651E-2</v>
      </c>
      <c r="AA40" s="126">
        <f>(AA37-Y37)/Y37</f>
        <v>-1.8591262106809798E-2</v>
      </c>
      <c r="AC40" s="126">
        <f>(AC37-AA37)/AA37</f>
        <v>-1.7629625103119557E-2</v>
      </c>
      <c r="AD40" s="189"/>
      <c r="AE40" s="126">
        <f>(AE37-AC37)/AC37</f>
        <v>8.9885543667578994E-3</v>
      </c>
      <c r="AF40" s="189"/>
      <c r="AG40" s="126">
        <f>(AG37-AE37)/AE37</f>
        <v>2.9592182731728368E-3</v>
      </c>
      <c r="AH40" s="189"/>
      <c r="AI40" s="126">
        <f>(AI37-AG37)/AG37</f>
        <v>-2.1667639917632233E-2</v>
      </c>
      <c r="AK40" s="126">
        <f>(AK37-AI37)/AI37</f>
        <v>-1.0869565217391304E-2</v>
      </c>
      <c r="AL40" s="189"/>
    </row>
    <row r="41" spans="2:38" x14ac:dyDescent="0.25">
      <c r="B41" s="593"/>
      <c r="C41" s="593"/>
      <c r="D41" s="593"/>
      <c r="E41" s="593"/>
      <c r="F41" s="593"/>
      <c r="G41" s="593"/>
      <c r="H41" s="593"/>
      <c r="I41" s="593"/>
      <c r="J41" s="593"/>
      <c r="K41" s="593"/>
      <c r="L41" s="593"/>
      <c r="M41" s="593"/>
      <c r="N41" s="593"/>
      <c r="O41" s="593"/>
      <c r="P41" s="593"/>
      <c r="Q41" s="593"/>
      <c r="R41" s="593"/>
      <c r="S41" s="593"/>
      <c r="T41" s="593"/>
      <c r="U41" s="593"/>
      <c r="V41" s="593"/>
      <c r="W41" s="593"/>
      <c r="AJ41" s="414"/>
    </row>
    <row r="42" spans="2:38" x14ac:dyDescent="0.25">
      <c r="B42" s="593"/>
      <c r="C42" s="593"/>
      <c r="D42" s="593"/>
      <c r="E42" s="593"/>
      <c r="F42" s="593"/>
      <c r="G42" s="593"/>
      <c r="H42" s="593"/>
      <c r="I42" s="593"/>
      <c r="J42" s="593"/>
      <c r="K42" s="593"/>
      <c r="L42" s="593"/>
      <c r="M42" s="593"/>
      <c r="N42" s="593"/>
      <c r="O42" s="593"/>
      <c r="P42" s="593"/>
      <c r="Q42" s="593"/>
      <c r="R42" s="593"/>
      <c r="S42" s="593"/>
      <c r="T42" s="593"/>
      <c r="U42" s="593"/>
      <c r="V42" s="593"/>
      <c r="W42" s="593"/>
      <c r="AG42" s="414"/>
      <c r="AK42" s="414"/>
    </row>
    <row r="43" spans="2:38" x14ac:dyDescent="0.25">
      <c r="B43" s="593"/>
      <c r="C43" s="593"/>
      <c r="D43" s="593"/>
      <c r="E43" s="593"/>
      <c r="F43" s="593"/>
      <c r="G43" s="593"/>
      <c r="H43" s="593"/>
      <c r="I43" s="593"/>
      <c r="J43" s="593"/>
      <c r="K43" s="593"/>
      <c r="L43" s="593"/>
      <c r="M43" s="593"/>
      <c r="N43" s="593"/>
      <c r="O43" s="593"/>
      <c r="P43" s="593"/>
      <c r="Q43" s="593"/>
      <c r="R43" s="593"/>
      <c r="S43" s="593"/>
      <c r="T43" s="593"/>
      <c r="U43" s="593"/>
      <c r="V43" s="593"/>
      <c r="W43" s="593"/>
    </row>
    <row r="58" spans="2:2" x14ac:dyDescent="0.25">
      <c r="B58" s="112" t="s">
        <v>10</v>
      </c>
    </row>
    <row r="59" spans="2:2" x14ac:dyDescent="0.25">
      <c r="B59" s="112" t="s">
        <v>9</v>
      </c>
    </row>
    <row r="60" spans="2:2" x14ac:dyDescent="0.25">
      <c r="B60" s="112" t="s">
        <v>8</v>
      </c>
    </row>
    <row r="61" spans="2:2" x14ac:dyDescent="0.25">
      <c r="B61" s="112" t="s">
        <v>7</v>
      </c>
    </row>
    <row r="62" spans="2:2" x14ac:dyDescent="0.25">
      <c r="B62" s="113" t="s">
        <v>6</v>
      </c>
    </row>
    <row r="63" spans="2:2" x14ac:dyDescent="0.25">
      <c r="B63" s="113" t="s">
        <v>151</v>
      </c>
    </row>
    <row r="64" spans="2:2" x14ac:dyDescent="0.25">
      <c r="B64" s="113" t="s">
        <v>156</v>
      </c>
    </row>
    <row r="65" spans="2:2" x14ac:dyDescent="0.25">
      <c r="B65" s="113" t="s">
        <v>161</v>
      </c>
    </row>
    <row r="66" spans="2:2" x14ac:dyDescent="0.25">
      <c r="B66" s="113" t="s">
        <v>166</v>
      </c>
    </row>
    <row r="67" spans="2:2" x14ac:dyDescent="0.25">
      <c r="B67" s="113" t="s">
        <v>174</v>
      </c>
    </row>
    <row r="68" spans="2:2" x14ac:dyDescent="0.25">
      <c r="B68" s="113" t="s">
        <v>183</v>
      </c>
    </row>
    <row r="69" spans="2:2" x14ac:dyDescent="0.25">
      <c r="B69" s="113" t="s">
        <v>189</v>
      </c>
    </row>
    <row r="70" spans="2:2" x14ac:dyDescent="0.25">
      <c r="B70" s="113" t="s">
        <v>195</v>
      </c>
    </row>
    <row r="71" spans="2:2" x14ac:dyDescent="0.25">
      <c r="B71" s="113" t="s">
        <v>227</v>
      </c>
    </row>
    <row r="72" spans="2:2" x14ac:dyDescent="0.25">
      <c r="B72" s="113" t="s">
        <v>238</v>
      </c>
    </row>
    <row r="73" spans="2:2" x14ac:dyDescent="0.25">
      <c r="B73" s="113" t="s">
        <v>239</v>
      </c>
    </row>
    <row r="74" spans="2:2" x14ac:dyDescent="0.25">
      <c r="B74" s="113" t="s">
        <v>265</v>
      </c>
    </row>
    <row r="75" spans="2:2" x14ac:dyDescent="0.25">
      <c r="B75" s="113" t="s">
        <v>270</v>
      </c>
    </row>
    <row r="76" spans="2:2" x14ac:dyDescent="0.25">
      <c r="B76" s="113" t="s">
        <v>277</v>
      </c>
    </row>
  </sheetData>
  <mergeCells count="40">
    <mergeCell ref="B39:W43"/>
    <mergeCell ref="G37:H37"/>
    <mergeCell ref="I37:J37"/>
    <mergeCell ref="C5:D5"/>
    <mergeCell ref="E5:F5"/>
    <mergeCell ref="G5:H5"/>
    <mergeCell ref="I5:J5"/>
    <mergeCell ref="Q5:R5"/>
    <mergeCell ref="S5:T5"/>
    <mergeCell ref="S37:T37"/>
    <mergeCell ref="Q37:R37"/>
    <mergeCell ref="C37:D37"/>
    <mergeCell ref="U5:V5"/>
    <mergeCell ref="K37:L37"/>
    <mergeCell ref="M5:N5"/>
    <mergeCell ref="M37:N37"/>
    <mergeCell ref="AA37:AB37"/>
    <mergeCell ref="Y5:Z5"/>
    <mergeCell ref="Y37:Z37"/>
    <mergeCell ref="U37:V37"/>
    <mergeCell ref="AG5:AH5"/>
    <mergeCell ref="AG37:AH37"/>
    <mergeCell ref="W5:X5"/>
    <mergeCell ref="W37:X37"/>
    <mergeCell ref="AK5:AL5"/>
    <mergeCell ref="AK37:AL37"/>
    <mergeCell ref="B1:AL1"/>
    <mergeCell ref="B2:AL2"/>
    <mergeCell ref="B3:AL3"/>
    <mergeCell ref="E37:F37"/>
    <mergeCell ref="O5:P5"/>
    <mergeCell ref="AI5:AJ5"/>
    <mergeCell ref="AI37:AJ37"/>
    <mergeCell ref="K5:L5"/>
    <mergeCell ref="O37:P37"/>
    <mergeCell ref="AE5:AF5"/>
    <mergeCell ref="AE37:AF37"/>
    <mergeCell ref="AC5:AD5"/>
    <mergeCell ref="AC37:AD37"/>
    <mergeCell ref="AA5:AB5"/>
  </mergeCells>
  <pageMargins left="0.7" right="0.7" top="0.75" bottom="0.75" header="0.3" footer="0.3"/>
  <pageSetup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27"/>
  <sheetViews>
    <sheetView zoomScale="80" zoomScaleNormal="80" workbookViewId="0">
      <selection activeCell="B38" sqref="B38"/>
    </sheetView>
  </sheetViews>
  <sheetFormatPr baseColWidth="10" defaultRowHeight="15" x14ac:dyDescent="0.25"/>
  <cols>
    <col min="1" max="1" width="1.5703125" style="11" customWidth="1"/>
    <col min="2" max="2" width="15" customWidth="1"/>
    <col min="3" max="38" width="9.28515625" customWidth="1"/>
  </cols>
  <sheetData>
    <row r="1" spans="2:38" x14ac:dyDescent="0.25">
      <c r="B1" s="594" t="s">
        <v>0</v>
      </c>
      <c r="C1" s="594"/>
      <c r="D1" s="594"/>
      <c r="E1" s="594"/>
      <c r="F1" s="594"/>
      <c r="G1" s="594"/>
      <c r="H1" s="594"/>
      <c r="I1" s="594"/>
      <c r="J1" s="594"/>
      <c r="K1" s="594"/>
      <c r="L1" s="594"/>
      <c r="M1" s="594"/>
      <c r="N1" s="594"/>
      <c r="O1" s="594"/>
      <c r="P1" s="594"/>
      <c r="Q1" s="594"/>
      <c r="R1" s="594"/>
      <c r="S1" s="594"/>
      <c r="T1" s="594"/>
      <c r="U1" s="594"/>
      <c r="V1" s="594"/>
      <c r="W1" s="594"/>
      <c r="X1" s="594"/>
      <c r="Y1" s="594"/>
      <c r="Z1" s="594"/>
      <c r="AA1" s="594"/>
      <c r="AB1" s="594"/>
      <c r="AC1" s="594"/>
      <c r="AD1" s="594"/>
      <c r="AE1" s="594"/>
      <c r="AF1" s="594"/>
      <c r="AG1" s="594"/>
      <c r="AH1" s="594"/>
      <c r="AI1" s="594"/>
      <c r="AJ1" s="594"/>
      <c r="AK1" s="594"/>
      <c r="AL1" s="594"/>
    </row>
    <row r="2" spans="2:38" x14ac:dyDescent="0.25">
      <c r="B2" s="594" t="s">
        <v>1</v>
      </c>
      <c r="C2" s="594"/>
      <c r="D2" s="594"/>
      <c r="E2" s="594"/>
      <c r="F2" s="594"/>
      <c r="G2" s="594"/>
      <c r="H2" s="594"/>
      <c r="I2" s="594"/>
      <c r="J2" s="594"/>
      <c r="K2" s="594"/>
      <c r="L2" s="594"/>
      <c r="M2" s="594"/>
      <c r="N2" s="594"/>
      <c r="O2" s="594"/>
      <c r="P2" s="594"/>
      <c r="Q2" s="594"/>
      <c r="R2" s="594"/>
      <c r="S2" s="594"/>
      <c r="T2" s="594"/>
      <c r="U2" s="594"/>
      <c r="V2" s="594"/>
      <c r="W2" s="594"/>
      <c r="X2" s="594"/>
      <c r="Y2" s="594"/>
      <c r="Z2" s="594"/>
      <c r="AA2" s="594"/>
      <c r="AB2" s="594"/>
      <c r="AC2" s="594"/>
      <c r="AD2" s="594"/>
      <c r="AE2" s="594"/>
      <c r="AF2" s="594"/>
      <c r="AG2" s="594"/>
      <c r="AH2" s="594"/>
      <c r="AI2" s="594"/>
      <c r="AJ2" s="594"/>
      <c r="AK2" s="594"/>
      <c r="AL2" s="594"/>
    </row>
    <row r="3" spans="2:38" x14ac:dyDescent="0.25">
      <c r="B3" s="594" t="s">
        <v>47</v>
      </c>
      <c r="C3" s="594"/>
      <c r="D3" s="594"/>
      <c r="E3" s="594"/>
      <c r="F3" s="594"/>
      <c r="G3" s="594"/>
      <c r="H3" s="594"/>
      <c r="I3" s="594"/>
      <c r="J3" s="594"/>
      <c r="K3" s="594"/>
      <c r="L3" s="594"/>
      <c r="M3" s="594"/>
      <c r="N3" s="594"/>
      <c r="O3" s="594"/>
      <c r="P3" s="594"/>
      <c r="Q3" s="594"/>
      <c r="R3" s="594"/>
      <c r="S3" s="594"/>
      <c r="T3" s="594"/>
      <c r="U3" s="594"/>
      <c r="V3" s="594"/>
      <c r="W3" s="594"/>
      <c r="X3" s="594"/>
      <c r="Y3" s="594"/>
      <c r="Z3" s="594"/>
      <c r="AA3" s="594"/>
      <c r="AB3" s="594"/>
      <c r="AC3" s="594"/>
      <c r="AD3" s="594"/>
      <c r="AE3" s="594"/>
      <c r="AF3" s="594"/>
      <c r="AG3" s="594"/>
      <c r="AH3" s="594"/>
      <c r="AI3" s="594"/>
      <c r="AJ3" s="594"/>
      <c r="AK3" s="594"/>
      <c r="AL3" s="594"/>
    </row>
    <row r="4" spans="2:38" ht="15.75" thickBot="1" x14ac:dyDescent="0.3">
      <c r="E4" s="1"/>
      <c r="F4" s="1"/>
    </row>
    <row r="5" spans="2:38" x14ac:dyDescent="0.25">
      <c r="B5" s="55"/>
      <c r="C5" s="611">
        <v>2008</v>
      </c>
      <c r="D5" s="612"/>
      <c r="E5" s="609">
        <v>2009</v>
      </c>
      <c r="F5" s="610"/>
      <c r="G5" s="611">
        <v>2010</v>
      </c>
      <c r="H5" s="612"/>
      <c r="I5" s="611">
        <v>2011</v>
      </c>
      <c r="J5" s="613"/>
      <c r="K5" s="609">
        <v>2012</v>
      </c>
      <c r="L5" s="610"/>
      <c r="M5" s="609">
        <v>2013</v>
      </c>
      <c r="N5" s="610"/>
      <c r="O5" s="609">
        <v>2014</v>
      </c>
      <c r="P5" s="610"/>
      <c r="Q5" s="609">
        <v>2015</v>
      </c>
      <c r="R5" s="610"/>
      <c r="S5" s="609">
        <v>2016</v>
      </c>
      <c r="T5" s="610"/>
      <c r="U5" s="609">
        <v>2017</v>
      </c>
      <c r="V5" s="610"/>
      <c r="W5" s="609">
        <v>2018</v>
      </c>
      <c r="X5" s="610"/>
      <c r="Y5" s="609">
        <v>2019</v>
      </c>
      <c r="Z5" s="610"/>
      <c r="AA5" s="609">
        <v>2020</v>
      </c>
      <c r="AB5" s="610"/>
      <c r="AC5" s="609">
        <v>2021</v>
      </c>
      <c r="AD5" s="610"/>
      <c r="AE5" s="609">
        <v>2022</v>
      </c>
      <c r="AF5" s="610"/>
      <c r="AG5" s="609">
        <v>2023</v>
      </c>
      <c r="AH5" s="610"/>
      <c r="AI5" s="609">
        <v>2024</v>
      </c>
      <c r="AJ5" s="610"/>
      <c r="AK5" s="609">
        <v>2025</v>
      </c>
      <c r="AL5" s="610"/>
    </row>
    <row r="6" spans="2:38" ht="15" customHeight="1" thickBot="1" x14ac:dyDescent="0.3">
      <c r="B6" s="54"/>
      <c r="C6" s="472" t="s">
        <v>3</v>
      </c>
      <c r="D6" s="473" t="s">
        <v>4</v>
      </c>
      <c r="E6" s="472" t="s">
        <v>3</v>
      </c>
      <c r="F6" s="473" t="s">
        <v>4</v>
      </c>
      <c r="G6" s="472" t="s">
        <v>3</v>
      </c>
      <c r="H6" s="473" t="s">
        <v>4</v>
      </c>
      <c r="I6" s="472" t="s">
        <v>3</v>
      </c>
      <c r="J6" s="474" t="s">
        <v>4</v>
      </c>
      <c r="K6" s="472" t="s">
        <v>3</v>
      </c>
      <c r="L6" s="473" t="s">
        <v>4</v>
      </c>
      <c r="M6" s="472" t="s">
        <v>3</v>
      </c>
      <c r="N6" s="473" t="s">
        <v>4</v>
      </c>
      <c r="O6" s="472" t="s">
        <v>3</v>
      </c>
      <c r="P6" s="473" t="s">
        <v>4</v>
      </c>
      <c r="Q6" s="472" t="s">
        <v>3</v>
      </c>
      <c r="R6" s="473" t="s">
        <v>4</v>
      </c>
      <c r="S6" s="472" t="s">
        <v>3</v>
      </c>
      <c r="T6" s="473" t="s">
        <v>4</v>
      </c>
      <c r="U6" s="472" t="s">
        <v>3</v>
      </c>
      <c r="V6" s="473" t="s">
        <v>4</v>
      </c>
      <c r="W6" s="472" t="s">
        <v>3</v>
      </c>
      <c r="X6" s="473" t="s">
        <v>4</v>
      </c>
      <c r="Y6" s="472" t="s">
        <v>3</v>
      </c>
      <c r="Z6" s="473" t="s">
        <v>4</v>
      </c>
      <c r="AA6" s="472" t="s">
        <v>3</v>
      </c>
      <c r="AB6" s="473" t="s">
        <v>4</v>
      </c>
      <c r="AC6" s="472" t="s">
        <v>3</v>
      </c>
      <c r="AD6" s="473" t="s">
        <v>4</v>
      </c>
      <c r="AE6" s="472" t="s">
        <v>3</v>
      </c>
      <c r="AF6" s="473" t="s">
        <v>4</v>
      </c>
      <c r="AG6" s="472" t="s">
        <v>3</v>
      </c>
      <c r="AH6" s="473" t="s">
        <v>4</v>
      </c>
      <c r="AI6" s="472" t="s">
        <v>3</v>
      </c>
      <c r="AJ6" s="473" t="s">
        <v>4</v>
      </c>
      <c r="AK6" s="472" t="s">
        <v>3</v>
      </c>
      <c r="AL6" s="473" t="s">
        <v>4</v>
      </c>
    </row>
    <row r="7" spans="2:38" x14ac:dyDescent="0.25">
      <c r="B7" s="46" t="s">
        <v>41</v>
      </c>
      <c r="C7" s="47"/>
      <c r="D7" s="48">
        <v>346</v>
      </c>
      <c r="E7" s="47"/>
      <c r="F7" s="48">
        <v>285</v>
      </c>
      <c r="G7" s="47"/>
      <c r="H7" s="48">
        <v>272</v>
      </c>
      <c r="I7" s="47"/>
      <c r="J7" s="283">
        <v>307</v>
      </c>
      <c r="K7" s="114"/>
      <c r="L7" s="115">
        <v>315</v>
      </c>
      <c r="M7" s="114"/>
      <c r="N7" s="115">
        <v>360</v>
      </c>
      <c r="O7" s="114"/>
      <c r="P7" s="115">
        <v>387</v>
      </c>
      <c r="Q7" s="114"/>
      <c r="R7" s="115">
        <v>399</v>
      </c>
      <c r="S7" s="114"/>
      <c r="T7" s="115">
        <v>441</v>
      </c>
      <c r="U7" s="114"/>
      <c r="V7" s="115">
        <v>560</v>
      </c>
      <c r="W7" s="114"/>
      <c r="X7" s="115">
        <v>485</v>
      </c>
      <c r="Y7" s="114"/>
      <c r="Z7" s="115">
        <v>543</v>
      </c>
      <c r="AA7" s="114"/>
      <c r="AB7" s="115">
        <v>380</v>
      </c>
      <c r="AC7" s="114"/>
      <c r="AD7" s="115">
        <v>243</v>
      </c>
      <c r="AE7" s="114"/>
      <c r="AF7" s="115">
        <v>401</v>
      </c>
      <c r="AG7" s="114"/>
      <c r="AH7" s="115">
        <v>452</v>
      </c>
      <c r="AI7" s="114"/>
      <c r="AJ7" s="115">
        <v>332</v>
      </c>
      <c r="AK7" s="114">
        <v>100</v>
      </c>
      <c r="AL7" s="115">
        <v>281</v>
      </c>
    </row>
    <row r="8" spans="2:38" x14ac:dyDescent="0.25">
      <c r="B8" s="42" t="s">
        <v>42</v>
      </c>
      <c r="C8" s="43">
        <v>1874</v>
      </c>
      <c r="D8" s="49">
        <v>239</v>
      </c>
      <c r="E8" s="43">
        <v>1853</v>
      </c>
      <c r="F8" s="49">
        <v>247</v>
      </c>
      <c r="G8" s="43">
        <v>1858</v>
      </c>
      <c r="H8" s="49">
        <v>257</v>
      </c>
      <c r="I8" s="43">
        <v>2066</v>
      </c>
      <c r="J8" s="284">
        <v>253</v>
      </c>
      <c r="K8" s="78">
        <v>2105</v>
      </c>
      <c r="L8" s="19">
        <v>268</v>
      </c>
      <c r="M8" s="78">
        <v>2153</v>
      </c>
      <c r="N8" s="19">
        <v>282</v>
      </c>
      <c r="O8" s="78">
        <v>1954</v>
      </c>
      <c r="P8" s="19">
        <v>322</v>
      </c>
      <c r="Q8" s="78">
        <v>1930</v>
      </c>
      <c r="R8" s="19">
        <v>331</v>
      </c>
      <c r="S8" s="78">
        <v>1960</v>
      </c>
      <c r="T8" s="19">
        <v>335</v>
      </c>
      <c r="U8" s="78">
        <v>2034</v>
      </c>
      <c r="V8" s="19">
        <v>361</v>
      </c>
      <c r="W8" s="78">
        <v>2075</v>
      </c>
      <c r="X8" s="19">
        <v>410</v>
      </c>
      <c r="Y8" s="78">
        <v>2134</v>
      </c>
      <c r="Z8" s="19">
        <v>400</v>
      </c>
      <c r="AA8" s="78">
        <v>2026</v>
      </c>
      <c r="AB8" s="19">
        <v>357</v>
      </c>
      <c r="AC8" s="78">
        <v>1895</v>
      </c>
      <c r="AD8" s="19">
        <v>332</v>
      </c>
      <c r="AE8" s="78">
        <v>2216</v>
      </c>
      <c r="AF8" s="19">
        <v>400</v>
      </c>
      <c r="AG8" s="78">
        <v>2306</v>
      </c>
      <c r="AH8" s="19">
        <v>400</v>
      </c>
      <c r="AI8" s="78">
        <v>2113</v>
      </c>
      <c r="AJ8" s="19">
        <v>368</v>
      </c>
      <c r="AK8" s="78">
        <v>1940</v>
      </c>
      <c r="AL8" s="19">
        <v>355</v>
      </c>
    </row>
    <row r="9" spans="2:38" x14ac:dyDescent="0.25">
      <c r="B9" s="42" t="s">
        <v>43</v>
      </c>
      <c r="C9" s="44">
        <v>14140</v>
      </c>
      <c r="D9" s="50">
        <v>910</v>
      </c>
      <c r="E9" s="44">
        <v>14140</v>
      </c>
      <c r="F9" s="50">
        <v>1028</v>
      </c>
      <c r="G9" s="44">
        <v>14054</v>
      </c>
      <c r="H9" s="50">
        <v>977</v>
      </c>
      <c r="I9" s="44">
        <v>13642</v>
      </c>
      <c r="J9" s="285">
        <v>998</v>
      </c>
      <c r="K9" s="56">
        <v>13820</v>
      </c>
      <c r="L9" s="16">
        <v>1008</v>
      </c>
      <c r="M9" s="56">
        <v>13977</v>
      </c>
      <c r="N9" s="16">
        <v>1057</v>
      </c>
      <c r="O9" s="56">
        <v>13554</v>
      </c>
      <c r="P9" s="16">
        <v>1117</v>
      </c>
      <c r="Q9" s="56">
        <v>13277</v>
      </c>
      <c r="R9" s="16">
        <v>1184</v>
      </c>
      <c r="S9" s="56">
        <v>12948</v>
      </c>
      <c r="T9" s="16">
        <v>1291</v>
      </c>
      <c r="U9" s="56">
        <v>12670</v>
      </c>
      <c r="V9" s="16">
        <v>1373</v>
      </c>
      <c r="W9" s="56">
        <v>12291</v>
      </c>
      <c r="X9" s="16">
        <v>1465</v>
      </c>
      <c r="Y9" s="56">
        <v>12343</v>
      </c>
      <c r="Z9" s="16">
        <v>1461</v>
      </c>
      <c r="AA9" s="56">
        <v>12399</v>
      </c>
      <c r="AB9" s="16">
        <v>1378</v>
      </c>
      <c r="AC9" s="56">
        <v>12620</v>
      </c>
      <c r="AD9" s="16">
        <v>1288</v>
      </c>
      <c r="AE9" s="56">
        <v>12140</v>
      </c>
      <c r="AF9" s="16">
        <v>1600</v>
      </c>
      <c r="AG9" s="56">
        <v>12443</v>
      </c>
      <c r="AH9" s="16">
        <v>1696</v>
      </c>
      <c r="AI9" s="56">
        <v>12487</v>
      </c>
      <c r="AJ9" s="16">
        <v>1632</v>
      </c>
      <c r="AK9" s="56">
        <v>12629</v>
      </c>
      <c r="AL9" s="16">
        <v>1628</v>
      </c>
    </row>
    <row r="10" spans="2:38" x14ac:dyDescent="0.25">
      <c r="B10" s="42" t="s">
        <v>44</v>
      </c>
      <c r="C10" s="44">
        <v>7903</v>
      </c>
      <c r="D10" s="50">
        <v>438</v>
      </c>
      <c r="E10" s="44">
        <v>8176</v>
      </c>
      <c r="F10" s="50">
        <v>695</v>
      </c>
      <c r="G10" s="44">
        <v>9215</v>
      </c>
      <c r="H10" s="50">
        <v>636</v>
      </c>
      <c r="I10" s="44">
        <v>9407</v>
      </c>
      <c r="J10" s="285">
        <v>669</v>
      </c>
      <c r="K10" s="78">
        <v>9427</v>
      </c>
      <c r="L10" s="19">
        <v>662</v>
      </c>
      <c r="M10" s="78">
        <v>9624</v>
      </c>
      <c r="N10" s="19">
        <v>586</v>
      </c>
      <c r="O10" s="78">
        <v>9790</v>
      </c>
      <c r="P10" s="19">
        <v>579</v>
      </c>
      <c r="Q10" s="78">
        <v>9891</v>
      </c>
      <c r="R10" s="19">
        <v>589</v>
      </c>
      <c r="S10" s="78">
        <v>9649</v>
      </c>
      <c r="T10" s="19">
        <v>599</v>
      </c>
      <c r="U10" s="78">
        <v>9647</v>
      </c>
      <c r="V10" s="19">
        <v>616</v>
      </c>
      <c r="W10" s="78">
        <v>9329</v>
      </c>
      <c r="X10" s="19">
        <v>617</v>
      </c>
      <c r="Y10" s="78">
        <v>9713</v>
      </c>
      <c r="Z10" s="19">
        <v>593</v>
      </c>
      <c r="AA10" s="78">
        <v>9487</v>
      </c>
      <c r="AB10" s="19">
        <v>550</v>
      </c>
      <c r="AC10" s="78">
        <v>9406</v>
      </c>
      <c r="AD10" s="19">
        <v>581</v>
      </c>
      <c r="AE10" s="78">
        <v>9003</v>
      </c>
      <c r="AF10" s="326">
        <v>649</v>
      </c>
      <c r="AG10" s="78">
        <v>8910</v>
      </c>
      <c r="AH10" s="326">
        <v>699</v>
      </c>
      <c r="AI10" s="78">
        <v>8783</v>
      </c>
      <c r="AJ10" s="326">
        <v>730</v>
      </c>
      <c r="AK10" s="78">
        <v>8785</v>
      </c>
      <c r="AL10" s="326">
        <v>808</v>
      </c>
    </row>
    <row r="11" spans="2:38" x14ac:dyDescent="0.25">
      <c r="B11" s="42" t="s">
        <v>45</v>
      </c>
      <c r="C11" s="44">
        <v>2048</v>
      </c>
      <c r="D11" s="50">
        <v>171</v>
      </c>
      <c r="E11" s="44">
        <v>2145</v>
      </c>
      <c r="F11" s="50">
        <v>252</v>
      </c>
      <c r="G11" s="44">
        <v>2423</v>
      </c>
      <c r="H11" s="50">
        <v>216</v>
      </c>
      <c r="I11" s="44">
        <v>2606</v>
      </c>
      <c r="J11" s="285">
        <v>239</v>
      </c>
      <c r="K11" s="78">
        <v>2631</v>
      </c>
      <c r="L11" s="19">
        <v>251</v>
      </c>
      <c r="M11" s="78">
        <v>2677</v>
      </c>
      <c r="N11" s="19">
        <v>250</v>
      </c>
      <c r="O11" s="78">
        <v>2703</v>
      </c>
      <c r="P11" s="19">
        <v>227</v>
      </c>
      <c r="Q11" s="78">
        <v>2765</v>
      </c>
      <c r="R11" s="19">
        <v>235</v>
      </c>
      <c r="S11" s="78">
        <v>2775</v>
      </c>
      <c r="T11" s="19">
        <v>214</v>
      </c>
      <c r="U11" s="78">
        <v>2749</v>
      </c>
      <c r="V11" s="19">
        <v>204</v>
      </c>
      <c r="W11" s="78">
        <v>2686</v>
      </c>
      <c r="X11" s="19">
        <v>202</v>
      </c>
      <c r="Y11" s="78">
        <v>2641</v>
      </c>
      <c r="Z11" s="19">
        <v>203</v>
      </c>
      <c r="AA11" s="78">
        <v>2710</v>
      </c>
      <c r="AB11" s="19">
        <v>214</v>
      </c>
      <c r="AC11" s="78">
        <v>2867</v>
      </c>
      <c r="AD11" s="19">
        <v>220</v>
      </c>
      <c r="AE11" s="78">
        <v>2743</v>
      </c>
      <c r="AF11" s="326">
        <v>249</v>
      </c>
      <c r="AG11" s="78">
        <v>2629</v>
      </c>
      <c r="AH11" s="326">
        <v>245</v>
      </c>
      <c r="AI11" s="78">
        <v>2657</v>
      </c>
      <c r="AJ11" s="326">
        <v>256</v>
      </c>
      <c r="AK11" s="78">
        <v>2645</v>
      </c>
      <c r="AL11" s="326">
        <v>266</v>
      </c>
    </row>
    <row r="12" spans="2:38" ht="15.75" thickBot="1" x14ac:dyDescent="0.3">
      <c r="B12" s="51" t="s">
        <v>46</v>
      </c>
      <c r="C12" s="45">
        <v>23917</v>
      </c>
      <c r="D12" s="52">
        <v>1587</v>
      </c>
      <c r="E12" s="45">
        <v>24169</v>
      </c>
      <c r="F12" s="52">
        <v>2217</v>
      </c>
      <c r="G12" s="45">
        <v>25127</v>
      </c>
      <c r="H12" s="52">
        <v>1870</v>
      </c>
      <c r="I12" s="45">
        <v>25115</v>
      </c>
      <c r="J12" s="286">
        <v>1920</v>
      </c>
      <c r="K12" s="79">
        <v>25352</v>
      </c>
      <c r="L12" s="81">
        <v>1938</v>
      </c>
      <c r="M12" s="79">
        <v>25754</v>
      </c>
      <c r="N12" s="81">
        <v>1925</v>
      </c>
      <c r="O12" s="79">
        <v>25298</v>
      </c>
      <c r="P12" s="81">
        <v>2018</v>
      </c>
      <c r="Q12" s="79">
        <v>25098</v>
      </c>
      <c r="R12" s="81">
        <v>2104</v>
      </c>
      <c r="S12" s="79">
        <v>24557</v>
      </c>
      <c r="T12" s="81">
        <v>2225</v>
      </c>
      <c r="U12" s="79">
        <v>24351</v>
      </c>
      <c r="V12" s="81">
        <v>2350</v>
      </c>
      <c r="W12" s="79">
        <v>23695</v>
      </c>
      <c r="X12" s="81">
        <v>2492</v>
      </c>
      <c r="Y12" s="79">
        <v>24190</v>
      </c>
      <c r="Z12" s="81">
        <v>2454</v>
      </c>
      <c r="AA12" s="79">
        <v>23912</v>
      </c>
      <c r="AB12" s="81">
        <v>2285</v>
      </c>
      <c r="AC12" s="79">
        <v>23921</v>
      </c>
      <c r="AD12" s="81">
        <v>2201</v>
      </c>
      <c r="AE12" s="79">
        <v>23359</v>
      </c>
      <c r="AF12" s="81">
        <v>2649</v>
      </c>
      <c r="AG12" s="79">
        <v>23659</v>
      </c>
      <c r="AH12" s="81">
        <v>2795</v>
      </c>
      <c r="AI12" s="79">
        <v>23383</v>
      </c>
      <c r="AJ12" s="81">
        <v>2730</v>
      </c>
      <c r="AK12" s="79">
        <v>23354</v>
      </c>
      <c r="AL12" s="81">
        <v>2791</v>
      </c>
    </row>
    <row r="13" spans="2:38" ht="15.75" thickBot="1" x14ac:dyDescent="0.3">
      <c r="B13" s="61" t="s">
        <v>38</v>
      </c>
      <c r="C13" s="62">
        <v>25965</v>
      </c>
      <c r="D13" s="63">
        <v>2104</v>
      </c>
      <c r="E13" s="62">
        <v>26314</v>
      </c>
      <c r="F13" s="63">
        <v>2507</v>
      </c>
      <c r="G13" s="62">
        <v>27550</v>
      </c>
      <c r="H13" s="63">
        <v>2358</v>
      </c>
      <c r="I13" s="62">
        <v>27721</v>
      </c>
      <c r="J13" s="287">
        <v>2466</v>
      </c>
      <c r="K13" s="82">
        <v>27983</v>
      </c>
      <c r="L13" s="22">
        <v>2504</v>
      </c>
      <c r="M13" s="82">
        <v>28431</v>
      </c>
      <c r="N13" s="22">
        <v>2535</v>
      </c>
      <c r="O13" s="82">
        <v>28001</v>
      </c>
      <c r="P13" s="22">
        <v>2632</v>
      </c>
      <c r="Q13" s="82">
        <v>27863</v>
      </c>
      <c r="R13" s="22">
        <v>2738</v>
      </c>
      <c r="S13" s="82">
        <v>27332</v>
      </c>
      <c r="T13" s="22">
        <v>2880</v>
      </c>
      <c r="U13" s="82">
        <v>27100</v>
      </c>
      <c r="V13" s="22">
        <v>3114</v>
      </c>
      <c r="W13" s="82">
        <v>26381</v>
      </c>
      <c r="X13" s="22">
        <v>3179</v>
      </c>
      <c r="Y13" s="82">
        <v>26831</v>
      </c>
      <c r="Z13" s="22">
        <v>3200</v>
      </c>
      <c r="AA13" s="82">
        <v>26622</v>
      </c>
      <c r="AB13" s="22">
        <v>2879</v>
      </c>
      <c r="AC13" s="82">
        <v>26788</v>
      </c>
      <c r="AD13" s="22">
        <v>2664</v>
      </c>
      <c r="AE13" s="82">
        <v>26102</v>
      </c>
      <c r="AF13" s="22">
        <v>3299</v>
      </c>
      <c r="AG13" s="82">
        <v>26288</v>
      </c>
      <c r="AH13" s="22">
        <v>3492</v>
      </c>
      <c r="AI13" s="82">
        <v>26040</v>
      </c>
      <c r="AJ13" s="22">
        <v>3318</v>
      </c>
      <c r="AK13" s="82">
        <v>25999</v>
      </c>
      <c r="AL13" s="22">
        <v>3338</v>
      </c>
    </row>
    <row r="14" spans="2:38" x14ac:dyDescent="0.25">
      <c r="N14" s="102"/>
      <c r="O14" s="102"/>
      <c r="U14" s="126"/>
      <c r="W14" s="126">
        <f t="shared" ref="W14:AB14" si="0">(W8-U8)/U8</f>
        <v>2.0157325467059981E-2</v>
      </c>
      <c r="X14" s="126">
        <f t="shared" si="0"/>
        <v>0.13573407202216067</v>
      </c>
      <c r="Y14" s="126">
        <f t="shared" si="0"/>
        <v>2.8433734939759037E-2</v>
      </c>
      <c r="Z14" s="126">
        <f t="shared" si="0"/>
        <v>-2.4390243902439025E-2</v>
      </c>
      <c r="AA14" s="126">
        <f t="shared" si="0"/>
        <v>-5.0609184629803183E-2</v>
      </c>
      <c r="AB14" s="126">
        <f t="shared" si="0"/>
        <v>-0.1075</v>
      </c>
      <c r="AC14" s="126">
        <f t="shared" ref="AC14" si="1">(AC8-AA8)/AA8</f>
        <v>-6.465942744323791E-2</v>
      </c>
      <c r="AD14" s="126">
        <f t="shared" ref="AD14" si="2">(AD8-AB8)/AB8</f>
        <v>-7.0028011204481794E-2</v>
      </c>
      <c r="AE14" s="126">
        <f t="shared" ref="AE14" si="3">(AE8-AC8)/AC8</f>
        <v>0.16939313984168866</v>
      </c>
      <c r="AF14" s="126">
        <f t="shared" ref="AF14" si="4">(AF8-AD8)/AD8</f>
        <v>0.20481927710843373</v>
      </c>
      <c r="AG14" s="126">
        <f t="shared" ref="AG14" si="5">(AG8-AE8)/AE8</f>
        <v>4.0613718411552348E-2</v>
      </c>
      <c r="AH14" s="126">
        <f t="shared" ref="AH14" si="6">(AH8-AF8)/AF8</f>
        <v>0</v>
      </c>
      <c r="AI14" s="126">
        <f t="shared" ref="AI14" si="7">(AI8-AG8)/AG8</f>
        <v>-8.3694709453599303E-2</v>
      </c>
      <c r="AJ14" s="126">
        <f t="shared" ref="AJ14" si="8">(AJ8-AH8)/AH8</f>
        <v>-0.08</v>
      </c>
      <c r="AK14" s="126">
        <f t="shared" ref="AK14" si="9">(AK8-AI8)/AI8</f>
        <v>-8.1874112636062465E-2</v>
      </c>
      <c r="AL14" s="126">
        <f t="shared" ref="AL14" si="10">(AL8-AJ8)/AJ8</f>
        <v>-3.5326086956521736E-2</v>
      </c>
    </row>
    <row r="15" spans="2:38" x14ac:dyDescent="0.25">
      <c r="Y15" s="414"/>
      <c r="Z15" s="414"/>
      <c r="AI15" s="414">
        <f>AI8-AG8</f>
        <v>-193</v>
      </c>
      <c r="AJ15" s="414">
        <f>AJ8-AH8</f>
        <v>-32</v>
      </c>
      <c r="AK15" s="414">
        <f>AK8-AI8</f>
        <v>-173</v>
      </c>
      <c r="AL15" s="414">
        <f>AL8-AJ8</f>
        <v>-13</v>
      </c>
    </row>
    <row r="30" spans="2:11" ht="14.25" customHeight="1" x14ac:dyDescent="0.25"/>
    <row r="31" spans="2:11" ht="15" customHeight="1" x14ac:dyDescent="0.25">
      <c r="C31" s="129"/>
      <c r="D31" s="129"/>
      <c r="E31" s="129"/>
      <c r="F31" s="129"/>
      <c r="G31" s="129"/>
      <c r="H31" s="129"/>
      <c r="I31" s="129"/>
      <c r="J31" s="129"/>
      <c r="K31" s="129"/>
    </row>
    <row r="32" spans="2:11" x14ac:dyDescent="0.25">
      <c r="B32" s="129"/>
      <c r="C32" s="129"/>
      <c r="D32" s="129"/>
      <c r="E32" s="129"/>
      <c r="F32" s="129"/>
      <c r="G32" s="129"/>
      <c r="H32" s="129"/>
      <c r="I32" s="129"/>
      <c r="J32" s="129"/>
      <c r="K32" s="129"/>
    </row>
    <row r="33" spans="2:24" ht="15" customHeight="1" x14ac:dyDescent="0.25">
      <c r="B33" s="595" t="s">
        <v>284</v>
      </c>
      <c r="C33" s="595"/>
      <c r="D33" s="595"/>
      <c r="E33" s="595"/>
      <c r="F33" s="595"/>
      <c r="G33" s="595"/>
      <c r="H33" s="595"/>
      <c r="I33" s="595"/>
      <c r="J33" s="595"/>
      <c r="K33" s="595"/>
      <c r="L33" s="595"/>
      <c r="M33" s="595"/>
      <c r="N33" s="595"/>
      <c r="O33" s="595"/>
      <c r="P33" s="595"/>
      <c r="Q33" s="595"/>
      <c r="R33" s="595"/>
      <c r="S33" s="595"/>
      <c r="T33" s="595"/>
      <c r="U33" s="595"/>
      <c r="V33" s="595"/>
      <c r="W33" s="595"/>
      <c r="X33" s="595"/>
    </row>
    <row r="34" spans="2:24" x14ac:dyDescent="0.25">
      <c r="B34" s="595"/>
      <c r="C34" s="595"/>
      <c r="D34" s="595"/>
      <c r="E34" s="595"/>
      <c r="F34" s="595"/>
      <c r="G34" s="595"/>
      <c r="H34" s="595"/>
      <c r="I34" s="595"/>
      <c r="J34" s="595"/>
      <c r="K34" s="595"/>
      <c r="L34" s="595"/>
      <c r="M34" s="595"/>
      <c r="N34" s="595"/>
      <c r="O34" s="595"/>
      <c r="P34" s="595"/>
      <c r="Q34" s="595"/>
      <c r="R34" s="595"/>
      <c r="S34" s="595"/>
      <c r="T34" s="595"/>
      <c r="U34" s="595"/>
      <c r="V34" s="595"/>
      <c r="W34" s="595"/>
      <c r="X34" s="595"/>
    </row>
    <row r="35" spans="2:24" x14ac:dyDescent="0.25">
      <c r="B35" s="595"/>
      <c r="C35" s="595"/>
      <c r="D35" s="595"/>
      <c r="E35" s="595"/>
      <c r="F35" s="595"/>
      <c r="G35" s="595"/>
      <c r="H35" s="595"/>
      <c r="I35" s="595"/>
      <c r="J35" s="595"/>
      <c r="K35" s="595"/>
      <c r="L35" s="595"/>
      <c r="M35" s="595"/>
      <c r="N35" s="595"/>
      <c r="O35" s="595"/>
      <c r="P35" s="595"/>
      <c r="Q35" s="595"/>
      <c r="R35" s="595"/>
      <c r="S35" s="595"/>
      <c r="T35" s="595"/>
      <c r="U35" s="595"/>
      <c r="V35" s="595"/>
      <c r="W35" s="595"/>
      <c r="X35" s="595"/>
    </row>
    <row r="36" spans="2:24" ht="15" customHeight="1" x14ac:dyDescent="0.25">
      <c r="B36" s="595"/>
      <c r="C36" s="595"/>
      <c r="D36" s="595"/>
      <c r="E36" s="595"/>
      <c r="F36" s="595"/>
      <c r="G36" s="595"/>
      <c r="H36" s="595"/>
      <c r="I36" s="595"/>
      <c r="J36" s="595"/>
      <c r="K36" s="595"/>
      <c r="L36" s="595"/>
      <c r="M36" s="595"/>
      <c r="N36" s="595"/>
      <c r="O36" s="595"/>
      <c r="P36" s="595"/>
      <c r="Q36" s="595"/>
      <c r="R36" s="595"/>
      <c r="S36" s="595"/>
      <c r="T36" s="595"/>
      <c r="U36" s="595"/>
      <c r="V36" s="595"/>
      <c r="W36" s="595"/>
      <c r="X36" s="595"/>
    </row>
    <row r="37" spans="2:24" x14ac:dyDescent="0.25">
      <c r="B37" s="595"/>
      <c r="C37" s="595"/>
      <c r="D37" s="595"/>
      <c r="E37" s="595"/>
      <c r="F37" s="595"/>
      <c r="G37" s="595"/>
      <c r="H37" s="595"/>
      <c r="I37" s="595"/>
      <c r="J37" s="595"/>
      <c r="K37" s="595"/>
      <c r="L37" s="595"/>
      <c r="M37" s="595"/>
      <c r="N37" s="595"/>
      <c r="O37" s="595"/>
      <c r="P37" s="595"/>
      <c r="Q37" s="595"/>
      <c r="R37" s="595"/>
      <c r="S37" s="595"/>
      <c r="T37" s="595"/>
      <c r="U37" s="595"/>
      <c r="V37" s="595"/>
      <c r="W37" s="595"/>
      <c r="X37" s="595"/>
    </row>
    <row r="38" spans="2:24" x14ac:dyDescent="0.25">
      <c r="B38" s="129"/>
      <c r="C38" s="129"/>
      <c r="D38" s="129"/>
      <c r="E38" s="129"/>
      <c r="F38" s="129"/>
      <c r="G38" s="129"/>
      <c r="H38" s="129"/>
      <c r="I38" s="129"/>
      <c r="J38" s="129"/>
      <c r="K38" s="129"/>
      <c r="L38" s="129"/>
    </row>
    <row r="39" spans="2:24" x14ac:dyDescent="0.25">
      <c r="B39" s="112" t="s">
        <v>10</v>
      </c>
      <c r="C39" s="321"/>
      <c r="D39" s="321"/>
      <c r="E39" s="321"/>
      <c r="F39" s="129"/>
      <c r="G39" s="129"/>
      <c r="H39" s="129"/>
      <c r="I39" s="129"/>
      <c r="J39" s="129"/>
      <c r="K39" s="129"/>
      <c r="L39" s="129"/>
    </row>
    <row r="40" spans="2:24" x14ac:dyDescent="0.25">
      <c r="B40" s="112" t="s">
        <v>9</v>
      </c>
      <c r="C40" s="116"/>
      <c r="D40" s="116"/>
      <c r="E40" s="113" t="s">
        <v>161</v>
      </c>
      <c r="K40" s="113" t="s">
        <v>227</v>
      </c>
    </row>
    <row r="41" spans="2:24" x14ac:dyDescent="0.25">
      <c r="B41" s="112" t="s">
        <v>8</v>
      </c>
      <c r="C41" s="116"/>
      <c r="D41" s="116"/>
      <c r="E41" s="113" t="s">
        <v>166</v>
      </c>
      <c r="K41" s="113" t="s">
        <v>238</v>
      </c>
    </row>
    <row r="42" spans="2:24" x14ac:dyDescent="0.25">
      <c r="B42" s="112" t="s">
        <v>7</v>
      </c>
      <c r="C42" s="116"/>
      <c r="D42" s="116"/>
      <c r="E42" s="113" t="s">
        <v>174</v>
      </c>
      <c r="J42" s="113"/>
      <c r="K42" s="113" t="s">
        <v>239</v>
      </c>
    </row>
    <row r="43" spans="2:24" x14ac:dyDescent="0.25">
      <c r="B43" s="113" t="s">
        <v>6</v>
      </c>
      <c r="C43" s="116"/>
      <c r="D43" s="116"/>
      <c r="E43" s="113" t="s">
        <v>183</v>
      </c>
      <c r="K43" s="113" t="s">
        <v>265</v>
      </c>
    </row>
    <row r="44" spans="2:24" x14ac:dyDescent="0.25">
      <c r="B44" s="113" t="s">
        <v>151</v>
      </c>
      <c r="C44" s="116"/>
      <c r="D44" s="116"/>
      <c r="E44" s="113" t="s">
        <v>189</v>
      </c>
      <c r="K44" s="113" t="s">
        <v>270</v>
      </c>
    </row>
    <row r="45" spans="2:24" x14ac:dyDescent="0.25">
      <c r="B45" s="113" t="s">
        <v>156</v>
      </c>
      <c r="C45" s="116"/>
      <c r="D45" s="116"/>
      <c r="E45" s="113" t="s">
        <v>195</v>
      </c>
      <c r="K45" s="13" t="s">
        <v>277</v>
      </c>
    </row>
    <row r="52" spans="2:14" ht="15" customHeight="1" x14ac:dyDescent="0.25"/>
    <row r="55" spans="2:14" ht="15" customHeight="1" x14ac:dyDescent="0.25">
      <c r="C55" s="128"/>
      <c r="D55" s="128"/>
      <c r="E55" s="128"/>
      <c r="F55" s="128"/>
      <c r="G55" s="128"/>
      <c r="H55" s="128"/>
      <c r="I55" s="128"/>
      <c r="J55" s="128"/>
      <c r="K55" s="128"/>
      <c r="L55" s="128"/>
    </row>
    <row r="56" spans="2:14" x14ac:dyDescent="0.25">
      <c r="B56" s="128"/>
      <c r="C56" s="128"/>
      <c r="D56" s="128"/>
      <c r="E56" s="128"/>
      <c r="F56" s="128"/>
      <c r="G56" s="128"/>
      <c r="H56" s="128"/>
      <c r="I56" s="128"/>
      <c r="J56" s="128"/>
      <c r="K56" s="128"/>
      <c r="L56" s="128"/>
    </row>
    <row r="57" spans="2:14" x14ac:dyDescent="0.25">
      <c r="B57" s="128"/>
      <c r="C57" s="128"/>
      <c r="D57" s="128"/>
      <c r="E57" s="128"/>
      <c r="F57" s="128"/>
      <c r="G57" s="128"/>
      <c r="H57" s="128"/>
      <c r="I57" s="128"/>
      <c r="J57" s="128"/>
      <c r="K57" s="128"/>
      <c r="L57" s="128"/>
    </row>
    <row r="58" spans="2:14" ht="15" customHeight="1" x14ac:dyDescent="0.25">
      <c r="B58" s="595" t="s">
        <v>101</v>
      </c>
      <c r="C58" s="595"/>
      <c r="D58" s="595"/>
      <c r="E58" s="595"/>
      <c r="F58" s="595"/>
      <c r="G58" s="595"/>
      <c r="H58" s="595"/>
      <c r="I58" s="595"/>
      <c r="J58" s="595"/>
      <c r="K58" s="595"/>
      <c r="L58" s="595"/>
      <c r="M58" s="595"/>
      <c r="N58" s="595"/>
    </row>
    <row r="59" spans="2:14" x14ac:dyDescent="0.25">
      <c r="B59" s="595"/>
      <c r="C59" s="595"/>
      <c r="D59" s="595"/>
      <c r="E59" s="595"/>
      <c r="F59" s="595"/>
      <c r="G59" s="595"/>
      <c r="H59" s="595"/>
      <c r="I59" s="595"/>
      <c r="J59" s="595"/>
      <c r="K59" s="595"/>
      <c r="L59" s="595"/>
      <c r="M59" s="595"/>
      <c r="N59" s="595"/>
    </row>
    <row r="60" spans="2:14" x14ac:dyDescent="0.25">
      <c r="B60" s="595"/>
      <c r="C60" s="595"/>
      <c r="D60" s="595"/>
      <c r="E60" s="595"/>
      <c r="F60" s="595"/>
      <c r="G60" s="595"/>
      <c r="H60" s="595"/>
      <c r="I60" s="595"/>
      <c r="J60" s="595"/>
      <c r="K60" s="595"/>
      <c r="L60" s="595"/>
      <c r="M60" s="595"/>
      <c r="N60" s="595"/>
    </row>
    <row r="74" spans="2:14" ht="15" customHeight="1" x14ac:dyDescent="0.25">
      <c r="C74" s="127"/>
      <c r="D74" s="127"/>
      <c r="E74" s="127"/>
      <c r="F74" s="127"/>
      <c r="G74" s="127"/>
      <c r="H74" s="127"/>
      <c r="I74" s="127"/>
      <c r="J74" s="127"/>
      <c r="K74" s="127"/>
      <c r="L74" s="127"/>
    </row>
    <row r="75" spans="2:14" ht="19.5" customHeight="1" x14ac:dyDescent="0.25">
      <c r="C75" s="127"/>
      <c r="D75" s="127"/>
      <c r="E75" s="127"/>
      <c r="F75" s="127"/>
      <c r="G75" s="127"/>
      <c r="H75" s="127"/>
      <c r="I75" s="127"/>
      <c r="J75" s="127"/>
      <c r="K75" s="127"/>
      <c r="L75" s="127"/>
    </row>
    <row r="76" spans="2:14" x14ac:dyDescent="0.25">
      <c r="B76" s="127"/>
      <c r="C76" s="127"/>
      <c r="D76" s="127"/>
      <c r="E76" s="127"/>
      <c r="F76" s="127"/>
      <c r="G76" s="127"/>
      <c r="H76" s="127"/>
      <c r="I76" s="127"/>
      <c r="J76" s="127"/>
      <c r="K76" s="127"/>
      <c r="L76" s="127"/>
    </row>
    <row r="77" spans="2:14" ht="15" customHeight="1" x14ac:dyDescent="0.25">
      <c r="B77" s="408"/>
      <c r="C77" s="408"/>
      <c r="D77" s="408"/>
      <c r="E77" s="408"/>
      <c r="F77" s="408"/>
      <c r="G77" s="408"/>
      <c r="H77" s="408"/>
      <c r="I77" s="408"/>
      <c r="J77" s="408"/>
      <c r="K77" s="408"/>
      <c r="L77" s="408"/>
      <c r="M77" s="408"/>
      <c r="N77" s="408"/>
    </row>
    <row r="78" spans="2:14" x14ac:dyDescent="0.25">
      <c r="B78" s="408"/>
      <c r="C78" s="408"/>
      <c r="D78" s="408"/>
      <c r="E78" s="408"/>
      <c r="F78" s="408"/>
      <c r="G78" s="408"/>
      <c r="H78" s="408"/>
      <c r="I78" s="408"/>
      <c r="J78" s="408"/>
      <c r="K78" s="408"/>
      <c r="L78" s="408"/>
      <c r="M78" s="408"/>
      <c r="N78" s="408"/>
    </row>
    <row r="79" spans="2:14" x14ac:dyDescent="0.25">
      <c r="B79" s="408"/>
      <c r="C79" s="408"/>
      <c r="D79" s="408"/>
      <c r="E79" s="408"/>
      <c r="F79" s="408"/>
      <c r="G79" s="408"/>
      <c r="H79" s="408"/>
      <c r="I79" s="408"/>
      <c r="J79" s="408"/>
      <c r="K79" s="408"/>
      <c r="L79" s="408"/>
      <c r="M79" s="408"/>
      <c r="N79" s="408"/>
    </row>
    <row r="80" spans="2:14" x14ac:dyDescent="0.25">
      <c r="B80" s="408"/>
      <c r="C80" s="408"/>
      <c r="D80" s="408"/>
      <c r="E80" s="408"/>
      <c r="F80" s="408"/>
      <c r="G80" s="408"/>
      <c r="H80" s="408"/>
      <c r="I80" s="408"/>
      <c r="J80" s="408"/>
      <c r="K80" s="408"/>
      <c r="L80" s="408"/>
      <c r="M80" s="408"/>
      <c r="N80" s="408"/>
    </row>
    <row r="98" spans="2:14" ht="15" customHeight="1" x14ac:dyDescent="0.25">
      <c r="B98" s="1"/>
      <c r="C98" s="1"/>
      <c r="D98" s="1"/>
      <c r="E98" s="1"/>
      <c r="F98" s="1"/>
      <c r="G98" s="1"/>
      <c r="H98" s="1"/>
      <c r="I98" s="1"/>
      <c r="J98" s="1"/>
      <c r="K98" s="1"/>
      <c r="L98" s="1"/>
      <c r="M98" s="1"/>
      <c r="N98" s="1"/>
    </row>
    <row r="99" spans="2:14" x14ac:dyDescent="0.25">
      <c r="B99" s="1"/>
      <c r="C99" s="1"/>
      <c r="D99" s="1"/>
      <c r="E99" s="1"/>
      <c r="F99" s="1"/>
      <c r="G99" s="1"/>
      <c r="H99" s="1"/>
      <c r="I99" s="1"/>
      <c r="J99" s="1"/>
      <c r="K99" s="1"/>
      <c r="L99" s="1"/>
      <c r="M99" s="1"/>
      <c r="N99" s="1"/>
    </row>
    <row r="100" spans="2:14" x14ac:dyDescent="0.25">
      <c r="B100" s="1"/>
      <c r="C100" s="1"/>
      <c r="D100" s="1"/>
      <c r="E100" s="1"/>
      <c r="F100" s="1"/>
      <c r="G100" s="1"/>
      <c r="H100" s="1"/>
      <c r="I100" s="1"/>
      <c r="J100" s="1"/>
      <c r="K100" s="1"/>
      <c r="L100" s="1"/>
      <c r="M100" s="1"/>
      <c r="N100" s="1"/>
    </row>
    <row r="101" spans="2:14" x14ac:dyDescent="0.25">
      <c r="B101" s="1"/>
      <c r="C101" s="1"/>
      <c r="D101" s="1"/>
      <c r="E101" s="1"/>
      <c r="F101" s="1"/>
      <c r="G101" s="1"/>
      <c r="H101" s="1"/>
      <c r="I101" s="1"/>
      <c r="J101" s="1"/>
      <c r="K101" s="1"/>
      <c r="L101" s="1"/>
      <c r="M101" s="1"/>
      <c r="N101" s="1"/>
    </row>
    <row r="110" spans="2:14" x14ac:dyDescent="0.25">
      <c r="B110" s="112" t="s">
        <v>10</v>
      </c>
    </row>
    <row r="111" spans="2:14" x14ac:dyDescent="0.25">
      <c r="B111" s="112" t="s">
        <v>9</v>
      </c>
    </row>
    <row r="112" spans="2:14" x14ac:dyDescent="0.25">
      <c r="B112" s="112" t="s">
        <v>8</v>
      </c>
    </row>
    <row r="113" spans="2:2" x14ac:dyDescent="0.25">
      <c r="B113" s="112" t="s">
        <v>7</v>
      </c>
    </row>
    <row r="114" spans="2:2" x14ac:dyDescent="0.25">
      <c r="B114" s="113" t="s">
        <v>6</v>
      </c>
    </row>
    <row r="115" spans="2:2" x14ac:dyDescent="0.25">
      <c r="B115" s="113" t="s">
        <v>151</v>
      </c>
    </row>
    <row r="116" spans="2:2" x14ac:dyDescent="0.25">
      <c r="B116" s="113" t="s">
        <v>156</v>
      </c>
    </row>
    <row r="117" spans="2:2" x14ac:dyDescent="0.25">
      <c r="B117" s="113" t="s">
        <v>161</v>
      </c>
    </row>
    <row r="118" spans="2:2" x14ac:dyDescent="0.25">
      <c r="B118" s="113" t="s">
        <v>166</v>
      </c>
    </row>
    <row r="119" spans="2:2" x14ac:dyDescent="0.25">
      <c r="B119" s="113" t="s">
        <v>174</v>
      </c>
    </row>
    <row r="120" spans="2:2" x14ac:dyDescent="0.25">
      <c r="B120" s="113" t="s">
        <v>183</v>
      </c>
    </row>
    <row r="121" spans="2:2" x14ac:dyDescent="0.25">
      <c r="B121" s="113" t="s">
        <v>189</v>
      </c>
    </row>
    <row r="122" spans="2:2" x14ac:dyDescent="0.25">
      <c r="B122" s="113" t="s">
        <v>195</v>
      </c>
    </row>
    <row r="123" spans="2:2" x14ac:dyDescent="0.25">
      <c r="B123" s="113" t="s">
        <v>227</v>
      </c>
    </row>
    <row r="124" spans="2:2" x14ac:dyDescent="0.25">
      <c r="B124" s="113" t="s">
        <v>233</v>
      </c>
    </row>
    <row r="125" spans="2:2" x14ac:dyDescent="0.25">
      <c r="B125" s="113" t="s">
        <v>239</v>
      </c>
    </row>
    <row r="126" spans="2:2" x14ac:dyDescent="0.25">
      <c r="B126" s="113" t="s">
        <v>269</v>
      </c>
    </row>
    <row r="127" spans="2:2" x14ac:dyDescent="0.25">
      <c r="B127" s="113" t="s">
        <v>270</v>
      </c>
    </row>
  </sheetData>
  <mergeCells count="23">
    <mergeCell ref="B58:N60"/>
    <mergeCell ref="C5:D5"/>
    <mergeCell ref="E5:F5"/>
    <mergeCell ref="G5:H5"/>
    <mergeCell ref="I5:J5"/>
    <mergeCell ref="K5:L5"/>
    <mergeCell ref="M5:N5"/>
    <mergeCell ref="B33:X37"/>
    <mergeCell ref="AK5:AL5"/>
    <mergeCell ref="B1:AL1"/>
    <mergeCell ref="B2:AL2"/>
    <mergeCell ref="B3:AL3"/>
    <mergeCell ref="AI5:AJ5"/>
    <mergeCell ref="AG5:AH5"/>
    <mergeCell ref="U5:V5"/>
    <mergeCell ref="Y5:Z5"/>
    <mergeCell ref="AE5:AF5"/>
    <mergeCell ref="O5:P5"/>
    <mergeCell ref="S5:T5"/>
    <mergeCell ref="Q5:R5"/>
    <mergeCell ref="W5:X5"/>
    <mergeCell ref="AC5:AD5"/>
    <mergeCell ref="AA5:AB5"/>
  </mergeCells>
  <pageMargins left="0.7" right="0.7" top="0.75" bottom="0.75" header="0.3" footer="0.3"/>
  <pageSetup scale="65"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61"/>
  <sheetViews>
    <sheetView zoomScale="80" zoomScaleNormal="80" workbookViewId="0">
      <selection activeCell="B39" sqref="B39"/>
    </sheetView>
  </sheetViews>
  <sheetFormatPr baseColWidth="10" defaultRowHeight="15" x14ac:dyDescent="0.25"/>
  <cols>
    <col min="1" max="1" width="1.42578125" style="11" customWidth="1"/>
    <col min="2" max="2" width="15.140625" customWidth="1"/>
    <col min="3" max="30" width="8.28515625" customWidth="1"/>
    <col min="31" max="32" width="8.28515625" style="189" customWidth="1"/>
    <col min="33" max="34" width="8.28515625" customWidth="1"/>
    <col min="35" max="38" width="8.28515625" style="189" customWidth="1"/>
  </cols>
  <sheetData>
    <row r="1" spans="2:40" x14ac:dyDescent="0.25">
      <c r="B1" s="594" t="s">
        <v>0</v>
      </c>
      <c r="C1" s="594"/>
      <c r="D1" s="594"/>
      <c r="E1" s="594"/>
      <c r="F1" s="594"/>
      <c r="G1" s="594"/>
      <c r="H1" s="594"/>
      <c r="I1" s="594"/>
      <c r="J1" s="594"/>
      <c r="K1" s="594"/>
      <c r="L1" s="594"/>
      <c r="M1" s="594"/>
      <c r="N1" s="594"/>
      <c r="O1" s="594"/>
      <c r="P1" s="594"/>
      <c r="Q1" s="594"/>
      <c r="R1" s="594"/>
      <c r="S1" s="594"/>
      <c r="T1" s="594"/>
      <c r="U1" s="594"/>
      <c r="V1" s="594"/>
      <c r="W1" s="594"/>
      <c r="X1" s="594"/>
      <c r="Y1" s="594"/>
      <c r="Z1" s="594"/>
      <c r="AA1" s="594"/>
      <c r="AB1" s="594"/>
      <c r="AC1" s="594"/>
      <c r="AD1" s="594"/>
      <c r="AE1" s="594"/>
      <c r="AF1" s="594"/>
      <c r="AG1" s="594"/>
      <c r="AH1" s="594"/>
      <c r="AI1" s="594"/>
      <c r="AJ1" s="594"/>
      <c r="AK1" s="594"/>
      <c r="AL1" s="594"/>
    </row>
    <row r="2" spans="2:40" x14ac:dyDescent="0.25">
      <c r="B2" s="594" t="s">
        <v>1</v>
      </c>
      <c r="C2" s="594"/>
      <c r="D2" s="594"/>
      <c r="E2" s="594"/>
      <c r="F2" s="594"/>
      <c r="G2" s="594"/>
      <c r="H2" s="594"/>
      <c r="I2" s="594"/>
      <c r="J2" s="594"/>
      <c r="K2" s="594"/>
      <c r="L2" s="594"/>
      <c r="M2" s="594"/>
      <c r="N2" s="594"/>
      <c r="O2" s="594"/>
      <c r="P2" s="594"/>
      <c r="Q2" s="594"/>
      <c r="R2" s="594"/>
      <c r="S2" s="594"/>
      <c r="T2" s="594"/>
      <c r="U2" s="594"/>
      <c r="V2" s="594"/>
      <c r="W2" s="594"/>
      <c r="X2" s="594"/>
      <c r="Y2" s="594"/>
      <c r="Z2" s="594"/>
      <c r="AA2" s="594"/>
      <c r="AB2" s="594"/>
      <c r="AC2" s="594"/>
      <c r="AD2" s="594"/>
      <c r="AE2" s="594"/>
      <c r="AF2" s="594"/>
      <c r="AG2" s="594"/>
      <c r="AH2" s="594"/>
      <c r="AI2" s="594"/>
      <c r="AJ2" s="594"/>
      <c r="AK2" s="594"/>
      <c r="AL2" s="594"/>
    </row>
    <row r="3" spans="2:40" x14ac:dyDescent="0.25">
      <c r="B3" s="594" t="s">
        <v>48</v>
      </c>
      <c r="C3" s="594"/>
      <c r="D3" s="594"/>
      <c r="E3" s="594"/>
      <c r="F3" s="594"/>
      <c r="G3" s="594"/>
      <c r="H3" s="594"/>
      <c r="I3" s="594"/>
      <c r="J3" s="594"/>
      <c r="K3" s="594"/>
      <c r="L3" s="594"/>
      <c r="M3" s="594"/>
      <c r="N3" s="594"/>
      <c r="O3" s="594"/>
      <c r="P3" s="594"/>
      <c r="Q3" s="594"/>
      <c r="R3" s="594"/>
      <c r="S3" s="594"/>
      <c r="T3" s="594"/>
      <c r="U3" s="594"/>
      <c r="V3" s="594"/>
      <c r="W3" s="594"/>
      <c r="X3" s="594"/>
      <c r="Y3" s="594"/>
      <c r="Z3" s="594"/>
      <c r="AA3" s="594"/>
      <c r="AB3" s="594"/>
      <c r="AC3" s="594"/>
      <c r="AD3" s="594"/>
      <c r="AE3" s="594"/>
      <c r="AF3" s="594"/>
      <c r="AG3" s="594"/>
      <c r="AH3" s="594"/>
      <c r="AI3" s="594"/>
      <c r="AJ3" s="594"/>
      <c r="AK3" s="594"/>
      <c r="AL3" s="594"/>
    </row>
    <row r="4" spans="2:40" ht="15.75" thickBot="1" x14ac:dyDescent="0.3"/>
    <row r="5" spans="2:40" x14ac:dyDescent="0.25">
      <c r="B5" s="53"/>
      <c r="C5" s="618">
        <v>2008</v>
      </c>
      <c r="D5" s="619"/>
      <c r="E5" s="618">
        <v>2009</v>
      </c>
      <c r="F5" s="619"/>
      <c r="G5" s="618">
        <v>2010</v>
      </c>
      <c r="H5" s="619"/>
      <c r="I5" s="618">
        <v>2011</v>
      </c>
      <c r="J5" s="619"/>
      <c r="K5" s="614">
        <v>2012</v>
      </c>
      <c r="L5" s="615"/>
      <c r="M5" s="614">
        <v>2013</v>
      </c>
      <c r="N5" s="615"/>
      <c r="O5" s="614">
        <v>2014</v>
      </c>
      <c r="P5" s="615"/>
      <c r="Q5" s="614">
        <v>2015</v>
      </c>
      <c r="R5" s="615"/>
      <c r="S5" s="614">
        <v>2016</v>
      </c>
      <c r="T5" s="615"/>
      <c r="U5" s="614">
        <v>2017</v>
      </c>
      <c r="V5" s="615"/>
      <c r="W5" s="614">
        <v>2018</v>
      </c>
      <c r="X5" s="615"/>
      <c r="Y5" s="614">
        <v>2019</v>
      </c>
      <c r="Z5" s="615"/>
      <c r="AA5" s="614">
        <v>2020</v>
      </c>
      <c r="AB5" s="615"/>
      <c r="AC5" s="614">
        <v>2021</v>
      </c>
      <c r="AD5" s="615"/>
      <c r="AE5" s="614">
        <v>2022</v>
      </c>
      <c r="AF5" s="615"/>
      <c r="AG5" s="614">
        <v>2023</v>
      </c>
      <c r="AH5" s="615"/>
      <c r="AI5" s="614">
        <v>2024</v>
      </c>
      <c r="AJ5" s="615"/>
      <c r="AK5" s="614">
        <v>2025</v>
      </c>
      <c r="AL5" s="615"/>
    </row>
    <row r="6" spans="2:40" ht="15.75" thickBot="1" x14ac:dyDescent="0.3">
      <c r="B6" s="54"/>
      <c r="C6" s="59" t="s">
        <v>11</v>
      </c>
      <c r="D6" s="60" t="s">
        <v>12</v>
      </c>
      <c r="E6" s="59" t="s">
        <v>11</v>
      </c>
      <c r="F6" s="60" t="s">
        <v>12</v>
      </c>
      <c r="G6" s="59" t="s">
        <v>11</v>
      </c>
      <c r="H6" s="60" t="s">
        <v>12</v>
      </c>
      <c r="I6" s="59" t="s">
        <v>11</v>
      </c>
      <c r="J6" s="60" t="s">
        <v>12</v>
      </c>
      <c r="K6" s="288" t="s">
        <v>11</v>
      </c>
      <c r="L6" s="289" t="s">
        <v>12</v>
      </c>
      <c r="M6" s="288" t="s">
        <v>11</v>
      </c>
      <c r="N6" s="289" t="s">
        <v>12</v>
      </c>
      <c r="O6" s="288" t="s">
        <v>11</v>
      </c>
      <c r="P6" s="289" t="s">
        <v>12</v>
      </c>
      <c r="Q6" s="288" t="s">
        <v>11</v>
      </c>
      <c r="R6" s="289" t="s">
        <v>12</v>
      </c>
      <c r="S6" s="288" t="s">
        <v>11</v>
      </c>
      <c r="T6" s="289" t="s">
        <v>12</v>
      </c>
      <c r="U6" s="288" t="s">
        <v>11</v>
      </c>
      <c r="V6" s="289" t="s">
        <v>12</v>
      </c>
      <c r="W6" s="288" t="s">
        <v>11</v>
      </c>
      <c r="X6" s="289" t="s">
        <v>12</v>
      </c>
      <c r="Y6" s="288" t="s">
        <v>11</v>
      </c>
      <c r="Z6" s="289" t="s">
        <v>12</v>
      </c>
      <c r="AA6" s="288" t="s">
        <v>11</v>
      </c>
      <c r="AB6" s="289" t="s">
        <v>12</v>
      </c>
      <c r="AC6" s="288" t="s">
        <v>11</v>
      </c>
      <c r="AD6" s="289" t="s">
        <v>12</v>
      </c>
      <c r="AE6" s="288" t="s">
        <v>11</v>
      </c>
      <c r="AF6" s="289" t="s">
        <v>12</v>
      </c>
      <c r="AG6" s="288" t="s">
        <v>11</v>
      </c>
      <c r="AH6" s="289" t="s">
        <v>12</v>
      </c>
      <c r="AI6" s="288" t="s">
        <v>11</v>
      </c>
      <c r="AJ6" s="289" t="s">
        <v>12</v>
      </c>
      <c r="AK6" s="288" t="s">
        <v>11</v>
      </c>
      <c r="AL6" s="289" t="s">
        <v>12</v>
      </c>
    </row>
    <row r="7" spans="2:40" s="189" customFormat="1" x14ac:dyDescent="0.25">
      <c r="B7" s="570" t="s">
        <v>41</v>
      </c>
      <c r="C7" s="571"/>
      <c r="D7" s="572"/>
      <c r="E7" s="571"/>
      <c r="F7" s="572"/>
      <c r="G7" s="571"/>
      <c r="H7" s="572"/>
      <c r="I7" s="571"/>
      <c r="J7" s="572"/>
      <c r="K7" s="571"/>
      <c r="L7" s="573"/>
      <c r="M7" s="571"/>
      <c r="N7" s="573"/>
      <c r="O7" s="571"/>
      <c r="P7" s="573"/>
      <c r="Q7" s="571"/>
      <c r="R7" s="573"/>
      <c r="S7" s="571"/>
      <c r="T7" s="573"/>
      <c r="U7" s="571"/>
      <c r="V7" s="573"/>
      <c r="W7" s="571"/>
      <c r="X7" s="573"/>
      <c r="Y7" s="571"/>
      <c r="Z7" s="573"/>
      <c r="AA7" s="571"/>
      <c r="AB7" s="573"/>
      <c r="AC7" s="571"/>
      <c r="AD7" s="573"/>
      <c r="AE7" s="571"/>
      <c r="AF7" s="573"/>
      <c r="AG7" s="571"/>
      <c r="AH7" s="573"/>
      <c r="AI7" s="571"/>
      <c r="AJ7" s="573"/>
      <c r="AK7" s="574">
        <v>35</v>
      </c>
      <c r="AL7" s="575">
        <v>65</v>
      </c>
    </row>
    <row r="8" spans="2:40" x14ac:dyDescent="0.25">
      <c r="B8" s="569" t="s">
        <v>42</v>
      </c>
      <c r="C8" s="47">
        <v>1087</v>
      </c>
      <c r="D8" s="48">
        <v>787</v>
      </c>
      <c r="E8" s="47">
        <v>1046</v>
      </c>
      <c r="F8" s="48">
        <v>807</v>
      </c>
      <c r="G8" s="47">
        <v>1056</v>
      </c>
      <c r="H8" s="48">
        <v>802</v>
      </c>
      <c r="I8" s="47">
        <v>1222</v>
      </c>
      <c r="J8" s="48">
        <v>844</v>
      </c>
      <c r="K8" s="47">
        <v>1267</v>
      </c>
      <c r="L8" s="48">
        <v>838</v>
      </c>
      <c r="M8" s="47">
        <v>1213</v>
      </c>
      <c r="N8" s="48">
        <v>940</v>
      </c>
      <c r="O8" s="86">
        <v>1148</v>
      </c>
      <c r="P8" s="88">
        <v>806</v>
      </c>
      <c r="Q8" s="86">
        <v>1066</v>
      </c>
      <c r="R8" s="88">
        <v>864</v>
      </c>
      <c r="S8" s="86">
        <v>1078</v>
      </c>
      <c r="T8" s="88">
        <v>882</v>
      </c>
      <c r="U8" s="86">
        <v>1148</v>
      </c>
      <c r="V8" s="88">
        <v>886</v>
      </c>
      <c r="W8" s="86">
        <v>1081</v>
      </c>
      <c r="X8" s="88">
        <v>994</v>
      </c>
      <c r="Y8" s="86">
        <v>1167</v>
      </c>
      <c r="Z8" s="88">
        <v>967</v>
      </c>
      <c r="AA8" s="86">
        <v>1154</v>
      </c>
      <c r="AB8" s="88">
        <v>872</v>
      </c>
      <c r="AC8" s="86">
        <v>1038</v>
      </c>
      <c r="AD8" s="88">
        <v>857</v>
      </c>
      <c r="AE8" s="86">
        <v>1185</v>
      </c>
      <c r="AF8" s="88">
        <v>1031</v>
      </c>
      <c r="AG8" s="86">
        <v>1184</v>
      </c>
      <c r="AH8" s="88">
        <v>1122</v>
      </c>
      <c r="AI8" s="86">
        <v>1159</v>
      </c>
      <c r="AJ8" s="88">
        <v>954</v>
      </c>
      <c r="AK8" s="86">
        <v>1032</v>
      </c>
      <c r="AL8" s="88">
        <v>908</v>
      </c>
      <c r="AM8" s="126">
        <f>AK8/$AK$13</f>
        <v>6.7743205986608906E-2</v>
      </c>
      <c r="AN8" s="126">
        <f>AL8/$AL$13</f>
        <v>8.4347422201579189E-2</v>
      </c>
    </row>
    <row r="9" spans="2:40" x14ac:dyDescent="0.25">
      <c r="B9" s="42" t="s">
        <v>43</v>
      </c>
      <c r="C9" s="56">
        <v>7372</v>
      </c>
      <c r="D9" s="16">
        <v>6768</v>
      </c>
      <c r="E9" s="56">
        <v>7399</v>
      </c>
      <c r="F9" s="16">
        <v>6741</v>
      </c>
      <c r="G9" s="56">
        <v>7452</v>
      </c>
      <c r="H9" s="16">
        <v>6602</v>
      </c>
      <c r="I9" s="56">
        <v>7268</v>
      </c>
      <c r="J9" s="16">
        <v>6374</v>
      </c>
      <c r="K9" s="56">
        <v>7432</v>
      </c>
      <c r="L9" s="16">
        <v>6388</v>
      </c>
      <c r="M9" s="56">
        <v>7546</v>
      </c>
      <c r="N9" s="16">
        <v>6431</v>
      </c>
      <c r="O9" s="78">
        <v>7394</v>
      </c>
      <c r="P9" s="19">
        <v>6160</v>
      </c>
      <c r="Q9" s="78">
        <v>7302</v>
      </c>
      <c r="R9" s="19">
        <v>5975</v>
      </c>
      <c r="S9" s="78">
        <v>7260</v>
      </c>
      <c r="T9" s="19">
        <v>5688</v>
      </c>
      <c r="U9" s="78">
        <v>6998</v>
      </c>
      <c r="V9" s="19">
        <v>5672</v>
      </c>
      <c r="W9" s="78">
        <v>6702</v>
      </c>
      <c r="X9" s="19">
        <v>5589</v>
      </c>
      <c r="Y9" s="78">
        <v>6730</v>
      </c>
      <c r="Z9" s="19">
        <v>5613</v>
      </c>
      <c r="AA9" s="78">
        <v>6845</v>
      </c>
      <c r="AB9" s="19">
        <v>5554</v>
      </c>
      <c r="AC9" s="78">
        <v>6897</v>
      </c>
      <c r="AD9" s="19">
        <v>5723</v>
      </c>
      <c r="AE9" s="78">
        <v>6574</v>
      </c>
      <c r="AF9" s="19">
        <v>5566</v>
      </c>
      <c r="AG9" s="78">
        <v>6676</v>
      </c>
      <c r="AH9" s="19">
        <v>5767</v>
      </c>
      <c r="AI9" s="78">
        <v>6705</v>
      </c>
      <c r="AJ9" s="19">
        <v>5782</v>
      </c>
      <c r="AK9" s="78">
        <v>6865</v>
      </c>
      <c r="AL9" s="19">
        <v>5764</v>
      </c>
      <c r="AM9" s="126">
        <f t="shared" ref="AM9:AM13" si="0">AK9/$AK$13</f>
        <v>0.45063673362216095</v>
      </c>
      <c r="AN9" s="126">
        <f t="shared" ref="AN9:AN13" si="1">AL9/$AL$13</f>
        <v>0.5354389224338133</v>
      </c>
    </row>
    <row r="10" spans="2:40" x14ac:dyDescent="0.25">
      <c r="B10" s="42" t="s">
        <v>44</v>
      </c>
      <c r="C10" s="56">
        <v>6056</v>
      </c>
      <c r="D10" s="16">
        <v>1847</v>
      </c>
      <c r="E10" s="56">
        <v>6094</v>
      </c>
      <c r="F10" s="16">
        <v>2082</v>
      </c>
      <c r="G10" s="56">
        <v>6680</v>
      </c>
      <c r="H10" s="16">
        <v>2535</v>
      </c>
      <c r="I10" s="56">
        <v>6800</v>
      </c>
      <c r="J10" s="16">
        <v>2607</v>
      </c>
      <c r="K10" s="56">
        <v>6776</v>
      </c>
      <c r="L10" s="16">
        <v>2651</v>
      </c>
      <c r="M10" s="56">
        <v>6688</v>
      </c>
      <c r="N10" s="16">
        <v>2936</v>
      </c>
      <c r="O10" s="78">
        <v>6674</v>
      </c>
      <c r="P10" s="19">
        <v>3116</v>
      </c>
      <c r="Q10" s="78">
        <v>6692</v>
      </c>
      <c r="R10" s="19">
        <v>3199</v>
      </c>
      <c r="S10" s="78">
        <v>6510</v>
      </c>
      <c r="T10" s="19">
        <v>3139</v>
      </c>
      <c r="U10" s="78">
        <v>6489</v>
      </c>
      <c r="V10" s="19">
        <v>3158</v>
      </c>
      <c r="W10" s="78">
        <v>6193</v>
      </c>
      <c r="X10" s="19">
        <v>3136</v>
      </c>
      <c r="Y10" s="78">
        <v>6451</v>
      </c>
      <c r="Z10" s="19">
        <v>3262</v>
      </c>
      <c r="AA10" s="78">
        <v>6298</v>
      </c>
      <c r="AB10" s="19">
        <v>3189</v>
      </c>
      <c r="AC10" s="78">
        <v>6000</v>
      </c>
      <c r="AD10" s="19">
        <v>3406</v>
      </c>
      <c r="AE10" s="78">
        <v>5783</v>
      </c>
      <c r="AF10" s="19">
        <v>3220</v>
      </c>
      <c r="AG10" s="78">
        <v>5731</v>
      </c>
      <c r="AH10" s="19">
        <v>3179</v>
      </c>
      <c r="AI10" s="78">
        <v>5567</v>
      </c>
      <c r="AJ10" s="19">
        <v>3216</v>
      </c>
      <c r="AK10" s="78">
        <v>5599</v>
      </c>
      <c r="AL10" s="19">
        <v>3186</v>
      </c>
      <c r="AM10" s="126">
        <f t="shared" si="0"/>
        <v>0.36753314953393723</v>
      </c>
      <c r="AN10" s="126">
        <f t="shared" si="1"/>
        <v>0.29595912679981423</v>
      </c>
    </row>
    <row r="11" spans="2:40" x14ac:dyDescent="0.25">
      <c r="B11" s="42" t="s">
        <v>45</v>
      </c>
      <c r="C11" s="56">
        <v>1880</v>
      </c>
      <c r="D11" s="16">
        <v>168</v>
      </c>
      <c r="E11" s="56">
        <v>1959</v>
      </c>
      <c r="F11" s="16">
        <v>186</v>
      </c>
      <c r="G11" s="56">
        <v>2151</v>
      </c>
      <c r="H11" s="16">
        <v>272</v>
      </c>
      <c r="I11" s="56">
        <v>2179</v>
      </c>
      <c r="J11" s="16">
        <v>427</v>
      </c>
      <c r="K11" s="56">
        <v>2054</v>
      </c>
      <c r="L11" s="16">
        <v>577</v>
      </c>
      <c r="M11" s="56">
        <v>2056</v>
      </c>
      <c r="N11" s="16">
        <v>621</v>
      </c>
      <c r="O11" s="78">
        <v>2049</v>
      </c>
      <c r="P11" s="19">
        <v>654</v>
      </c>
      <c r="Q11" s="78">
        <v>2002</v>
      </c>
      <c r="R11" s="19">
        <v>763</v>
      </c>
      <c r="S11" s="78">
        <v>1955</v>
      </c>
      <c r="T11" s="19">
        <v>820</v>
      </c>
      <c r="U11" s="78">
        <v>1915</v>
      </c>
      <c r="V11" s="19">
        <v>834</v>
      </c>
      <c r="W11" s="78">
        <v>1896</v>
      </c>
      <c r="X11" s="19">
        <v>790</v>
      </c>
      <c r="Y11" s="78">
        <v>1766</v>
      </c>
      <c r="Z11" s="19">
        <v>875</v>
      </c>
      <c r="AA11" s="78">
        <v>1818</v>
      </c>
      <c r="AB11" s="19">
        <v>892</v>
      </c>
      <c r="AC11" s="78">
        <v>1995</v>
      </c>
      <c r="AD11" s="19">
        <v>872</v>
      </c>
      <c r="AE11" s="78">
        <v>1851</v>
      </c>
      <c r="AF11" s="19">
        <v>892</v>
      </c>
      <c r="AG11" s="78">
        <v>1700</v>
      </c>
      <c r="AH11" s="19">
        <v>929</v>
      </c>
      <c r="AI11" s="78">
        <v>1751</v>
      </c>
      <c r="AJ11" s="19">
        <v>906</v>
      </c>
      <c r="AK11" s="78">
        <v>1738</v>
      </c>
      <c r="AL11" s="19">
        <v>907</v>
      </c>
      <c r="AM11" s="126">
        <f t="shared" si="0"/>
        <v>0.1140869108572929</v>
      </c>
      <c r="AN11" s="126">
        <f t="shared" si="1"/>
        <v>8.4254528564793318E-2</v>
      </c>
    </row>
    <row r="12" spans="2:40" ht="15.75" thickBot="1" x14ac:dyDescent="0.3">
      <c r="B12" s="51" t="s">
        <v>46</v>
      </c>
      <c r="C12" s="57">
        <v>14515</v>
      </c>
      <c r="D12" s="58">
        <v>9402</v>
      </c>
      <c r="E12" s="57">
        <v>14539</v>
      </c>
      <c r="F12" s="58">
        <v>9630</v>
      </c>
      <c r="G12" s="57">
        <v>15188</v>
      </c>
      <c r="H12" s="58">
        <v>9939</v>
      </c>
      <c r="I12" s="57">
        <v>15290</v>
      </c>
      <c r="J12" s="58">
        <v>9825</v>
      </c>
      <c r="K12" s="57">
        <v>15475</v>
      </c>
      <c r="L12" s="58">
        <v>9877</v>
      </c>
      <c r="M12" s="57">
        <v>15447</v>
      </c>
      <c r="N12" s="58">
        <v>10307</v>
      </c>
      <c r="O12" s="79">
        <v>15216</v>
      </c>
      <c r="P12" s="81">
        <v>10082</v>
      </c>
      <c r="Q12" s="79">
        <v>15060</v>
      </c>
      <c r="R12" s="81">
        <v>10038</v>
      </c>
      <c r="S12" s="79">
        <v>14848</v>
      </c>
      <c r="T12" s="81">
        <v>9709</v>
      </c>
      <c r="U12" s="79">
        <v>14635</v>
      </c>
      <c r="V12" s="81">
        <v>9716</v>
      </c>
      <c r="W12" s="79">
        <v>13976</v>
      </c>
      <c r="X12" s="81">
        <v>9719</v>
      </c>
      <c r="Y12" s="79">
        <v>14348</v>
      </c>
      <c r="Z12" s="81">
        <v>9842</v>
      </c>
      <c r="AA12" s="79">
        <v>14297</v>
      </c>
      <c r="AB12" s="81">
        <v>9615</v>
      </c>
      <c r="AC12" s="79">
        <v>13935</v>
      </c>
      <c r="AD12" s="81">
        <v>9986</v>
      </c>
      <c r="AE12" s="79">
        <v>13542</v>
      </c>
      <c r="AF12" s="81">
        <v>9817</v>
      </c>
      <c r="AG12" s="79">
        <v>13591</v>
      </c>
      <c r="AH12" s="81">
        <v>10068</v>
      </c>
      <c r="AI12" s="79">
        <v>13431</v>
      </c>
      <c r="AJ12" s="81">
        <v>9952</v>
      </c>
      <c r="AK12" s="79">
        <v>13496</v>
      </c>
      <c r="AL12" s="81">
        <v>9858</v>
      </c>
      <c r="AM12" s="126">
        <f t="shared" si="0"/>
        <v>0.88591308914270706</v>
      </c>
      <c r="AN12" s="126">
        <f t="shared" si="1"/>
        <v>0.91574547143520668</v>
      </c>
    </row>
    <row r="13" spans="2:40" x14ac:dyDescent="0.25">
      <c r="B13" s="567" t="s">
        <v>38</v>
      </c>
      <c r="C13" s="339">
        <v>16395</v>
      </c>
      <c r="D13" s="340">
        <v>9570</v>
      </c>
      <c r="E13" s="339">
        <v>16498</v>
      </c>
      <c r="F13" s="340">
        <v>9816</v>
      </c>
      <c r="G13" s="339">
        <v>17339</v>
      </c>
      <c r="H13" s="340">
        <v>10211</v>
      </c>
      <c r="I13" s="339">
        <v>17469</v>
      </c>
      <c r="J13" s="340">
        <v>10252</v>
      </c>
      <c r="K13" s="341">
        <v>17529</v>
      </c>
      <c r="L13" s="342">
        <v>10454</v>
      </c>
      <c r="M13" s="341">
        <v>17503</v>
      </c>
      <c r="N13" s="342">
        <v>10928</v>
      </c>
      <c r="O13" s="341">
        <v>17265</v>
      </c>
      <c r="P13" s="342">
        <v>10736</v>
      </c>
      <c r="Q13" s="341">
        <v>17062</v>
      </c>
      <c r="R13" s="342">
        <v>10801</v>
      </c>
      <c r="S13" s="341">
        <v>16803</v>
      </c>
      <c r="T13" s="342">
        <v>10529</v>
      </c>
      <c r="U13" s="341">
        <v>16550</v>
      </c>
      <c r="V13" s="342">
        <v>10550</v>
      </c>
      <c r="W13" s="341">
        <v>15872</v>
      </c>
      <c r="X13" s="342">
        <v>10509</v>
      </c>
      <c r="Y13" s="341">
        <v>16114</v>
      </c>
      <c r="Z13" s="342">
        <v>10717</v>
      </c>
      <c r="AA13" s="341">
        <v>16115</v>
      </c>
      <c r="AB13" s="342">
        <v>10507</v>
      </c>
      <c r="AC13" s="341">
        <v>15930</v>
      </c>
      <c r="AD13" s="342">
        <v>10858</v>
      </c>
      <c r="AE13" s="341">
        <v>15393</v>
      </c>
      <c r="AF13" s="342">
        <v>10709</v>
      </c>
      <c r="AG13" s="341">
        <v>15291</v>
      </c>
      <c r="AH13" s="342">
        <v>10997</v>
      </c>
      <c r="AI13" s="341">
        <v>15182</v>
      </c>
      <c r="AJ13" s="342">
        <v>10858</v>
      </c>
      <c r="AK13" s="341">
        <v>15234</v>
      </c>
      <c r="AL13" s="342">
        <v>10765</v>
      </c>
      <c r="AM13" s="126">
        <f t="shared" si="0"/>
        <v>1</v>
      </c>
      <c r="AN13" s="126">
        <f t="shared" si="1"/>
        <v>1</v>
      </c>
    </row>
    <row r="14" spans="2:40" ht="15.75" thickBot="1" x14ac:dyDescent="0.3">
      <c r="B14" s="568" t="s">
        <v>165</v>
      </c>
      <c r="C14" s="616">
        <f>SUM(C13:D13)</f>
        <v>25965</v>
      </c>
      <c r="D14" s="617"/>
      <c r="E14" s="616">
        <f>SUM(E13:F13)</f>
        <v>26314</v>
      </c>
      <c r="F14" s="617"/>
      <c r="G14" s="616">
        <f>SUM(G13:H13)</f>
        <v>27550</v>
      </c>
      <c r="H14" s="617"/>
      <c r="I14" s="616">
        <f>SUM(I13:J13)</f>
        <v>27721</v>
      </c>
      <c r="J14" s="617"/>
      <c r="K14" s="616">
        <f>SUM(K13:L13)</f>
        <v>27983</v>
      </c>
      <c r="L14" s="617"/>
      <c r="M14" s="616">
        <f>SUM(M13:N13)</f>
        <v>28431</v>
      </c>
      <c r="N14" s="617"/>
      <c r="O14" s="616">
        <f>SUM(O13:P13)</f>
        <v>28001</v>
      </c>
      <c r="P14" s="617"/>
      <c r="Q14" s="616">
        <f>SUM(Q13:R13)</f>
        <v>27863</v>
      </c>
      <c r="R14" s="617"/>
      <c r="S14" s="616">
        <f>SUM(S13:T13)</f>
        <v>27332</v>
      </c>
      <c r="T14" s="617"/>
      <c r="U14" s="616">
        <f>SUM(U13:V13)</f>
        <v>27100</v>
      </c>
      <c r="V14" s="617"/>
      <c r="W14" s="616">
        <f>SUM(W13:X13)</f>
        <v>26381</v>
      </c>
      <c r="X14" s="617"/>
      <c r="Y14" s="616">
        <f>SUM(Y13:Z13)</f>
        <v>26831</v>
      </c>
      <c r="Z14" s="617"/>
      <c r="AA14" s="616">
        <f>SUM(AA13:AB13)</f>
        <v>26622</v>
      </c>
      <c r="AB14" s="617"/>
      <c r="AC14" s="616">
        <v>26788</v>
      </c>
      <c r="AD14" s="617"/>
      <c r="AE14" s="616">
        <v>26102</v>
      </c>
      <c r="AF14" s="617"/>
      <c r="AG14" s="616">
        <v>26288</v>
      </c>
      <c r="AH14" s="617"/>
      <c r="AI14" s="616">
        <v>26040</v>
      </c>
      <c r="AJ14" s="617"/>
      <c r="AK14" s="616">
        <v>25999</v>
      </c>
      <c r="AL14" s="617"/>
    </row>
    <row r="16" spans="2:40" x14ac:dyDescent="0.25">
      <c r="L16" s="123"/>
      <c r="N16" s="102"/>
    </row>
    <row r="17" spans="12:39" x14ac:dyDescent="0.25">
      <c r="L17" s="123"/>
      <c r="N17" s="102"/>
    </row>
    <row r="18" spans="12:39" x14ac:dyDescent="0.25">
      <c r="AM18" s="189">
        <v>1031</v>
      </c>
    </row>
    <row r="19" spans="12:39" x14ac:dyDescent="0.25">
      <c r="AM19" s="189">
        <v>5566</v>
      </c>
    </row>
    <row r="20" spans="12:39" x14ac:dyDescent="0.25">
      <c r="AM20" s="189">
        <v>3220</v>
      </c>
    </row>
    <row r="21" spans="12:39" x14ac:dyDescent="0.25">
      <c r="AM21" s="189">
        <v>892</v>
      </c>
    </row>
    <row r="22" spans="12:39" x14ac:dyDescent="0.25">
      <c r="AM22" s="189">
        <v>9817</v>
      </c>
    </row>
    <row r="31" spans="12:39" ht="15" customHeight="1" x14ac:dyDescent="0.25"/>
    <row r="33" spans="2:24" ht="15" customHeight="1" x14ac:dyDescent="0.25">
      <c r="B33" s="620" t="s">
        <v>285</v>
      </c>
      <c r="C33" s="620"/>
      <c r="D33" s="620"/>
      <c r="E33" s="620"/>
      <c r="F33" s="620"/>
      <c r="G33" s="620"/>
      <c r="H33" s="620"/>
      <c r="I33" s="620"/>
      <c r="J33" s="620"/>
      <c r="K33" s="620"/>
      <c r="L33" s="620"/>
      <c r="M33" s="620"/>
      <c r="N33" s="620"/>
      <c r="O33" s="620"/>
      <c r="P33" s="620"/>
      <c r="Q33" s="620"/>
      <c r="R33" s="620"/>
      <c r="S33" s="620"/>
      <c r="T33" s="620"/>
      <c r="U33" s="620"/>
      <c r="V33" s="620"/>
      <c r="W33" s="620"/>
      <c r="X33" s="620"/>
    </row>
    <row r="34" spans="2:24" x14ac:dyDescent="0.25">
      <c r="B34" s="620"/>
      <c r="C34" s="620"/>
      <c r="D34" s="620"/>
      <c r="E34" s="620"/>
      <c r="F34" s="620"/>
      <c r="G34" s="620"/>
      <c r="H34" s="620"/>
      <c r="I34" s="620"/>
      <c r="J34" s="620"/>
      <c r="K34" s="620"/>
      <c r="L34" s="620"/>
      <c r="M34" s="620"/>
      <c r="N34" s="620"/>
      <c r="O34" s="620"/>
      <c r="P34" s="620"/>
      <c r="Q34" s="620"/>
      <c r="R34" s="620"/>
      <c r="S34" s="620"/>
      <c r="T34" s="620"/>
      <c r="U34" s="620"/>
      <c r="V34" s="620"/>
      <c r="W34" s="620"/>
      <c r="X34" s="620"/>
    </row>
    <row r="35" spans="2:24" x14ac:dyDescent="0.25">
      <c r="B35" s="620"/>
      <c r="C35" s="620"/>
      <c r="D35" s="620"/>
      <c r="E35" s="620"/>
      <c r="F35" s="620"/>
      <c r="G35" s="620"/>
      <c r="H35" s="620"/>
      <c r="I35" s="620"/>
      <c r="J35" s="620"/>
      <c r="K35" s="620"/>
      <c r="L35" s="620"/>
      <c r="M35" s="620"/>
      <c r="N35" s="620"/>
      <c r="O35" s="620"/>
      <c r="P35" s="620"/>
      <c r="Q35" s="620"/>
      <c r="R35" s="620"/>
      <c r="S35" s="620"/>
      <c r="T35" s="620"/>
      <c r="U35" s="620"/>
      <c r="V35" s="620"/>
      <c r="W35" s="620"/>
      <c r="X35" s="620"/>
    </row>
    <row r="36" spans="2:24" x14ac:dyDescent="0.25">
      <c r="B36" s="620"/>
      <c r="C36" s="620"/>
      <c r="D36" s="620"/>
      <c r="E36" s="620"/>
      <c r="F36" s="620"/>
      <c r="G36" s="620"/>
      <c r="H36" s="620"/>
      <c r="I36" s="620"/>
      <c r="J36" s="620"/>
      <c r="K36" s="620"/>
      <c r="L36" s="620"/>
      <c r="M36" s="620"/>
      <c r="N36" s="620"/>
      <c r="O36" s="620"/>
      <c r="P36" s="620"/>
      <c r="Q36" s="620"/>
      <c r="R36" s="620"/>
      <c r="S36" s="620"/>
      <c r="T36" s="620"/>
      <c r="U36" s="620"/>
      <c r="V36" s="620"/>
      <c r="W36" s="620"/>
      <c r="X36" s="620"/>
    </row>
    <row r="37" spans="2:24" x14ac:dyDescent="0.25">
      <c r="B37" s="620"/>
      <c r="C37" s="620"/>
      <c r="D37" s="620"/>
      <c r="E37" s="620"/>
      <c r="F37" s="620"/>
      <c r="G37" s="620"/>
      <c r="H37" s="620"/>
      <c r="I37" s="620"/>
      <c r="J37" s="620"/>
      <c r="K37" s="620"/>
      <c r="L37" s="620"/>
      <c r="M37" s="620"/>
      <c r="N37" s="620"/>
      <c r="O37" s="620"/>
      <c r="P37" s="620"/>
      <c r="Q37" s="620"/>
      <c r="R37" s="620"/>
      <c r="S37" s="620"/>
      <c r="T37" s="620"/>
      <c r="U37" s="620"/>
      <c r="V37" s="620"/>
      <c r="W37" s="620"/>
      <c r="X37" s="620"/>
    </row>
    <row r="38" spans="2:24" x14ac:dyDescent="0.25">
      <c r="B38" s="620"/>
      <c r="C38" s="620"/>
      <c r="D38" s="620"/>
      <c r="E38" s="620"/>
      <c r="F38" s="620"/>
      <c r="G38" s="620"/>
      <c r="H38" s="620"/>
      <c r="I38" s="620"/>
      <c r="J38" s="620"/>
      <c r="K38" s="620"/>
      <c r="L38" s="620"/>
      <c r="M38" s="620"/>
      <c r="N38" s="620"/>
      <c r="O38" s="620"/>
      <c r="P38" s="620"/>
      <c r="Q38" s="620"/>
      <c r="R38" s="620"/>
      <c r="S38" s="620"/>
      <c r="T38" s="620"/>
      <c r="U38" s="620"/>
      <c r="V38" s="620"/>
      <c r="W38" s="620"/>
      <c r="X38" s="620"/>
    </row>
    <row r="43" spans="2:24" x14ac:dyDescent="0.25">
      <c r="B43" s="112" t="s">
        <v>10</v>
      </c>
    </row>
    <row r="44" spans="2:24" x14ac:dyDescent="0.25">
      <c r="B44" s="112" t="s">
        <v>9</v>
      </c>
    </row>
    <row r="45" spans="2:24" x14ac:dyDescent="0.25">
      <c r="B45" s="112" t="s">
        <v>8</v>
      </c>
    </row>
    <row r="46" spans="2:24" x14ac:dyDescent="0.25">
      <c r="B46" s="112" t="s">
        <v>7</v>
      </c>
    </row>
    <row r="47" spans="2:24" x14ac:dyDescent="0.25">
      <c r="B47" s="113" t="s">
        <v>6</v>
      </c>
    </row>
    <row r="48" spans="2:24" x14ac:dyDescent="0.25">
      <c r="B48" s="113" t="s">
        <v>151</v>
      </c>
    </row>
    <row r="49" spans="2:2" x14ac:dyDescent="0.25">
      <c r="B49" s="113" t="s">
        <v>156</v>
      </c>
    </row>
    <row r="50" spans="2:2" x14ac:dyDescent="0.25">
      <c r="B50" s="113" t="s">
        <v>161</v>
      </c>
    </row>
    <row r="51" spans="2:2" x14ac:dyDescent="0.25">
      <c r="B51" s="113" t="s">
        <v>166</v>
      </c>
    </row>
    <row r="52" spans="2:2" x14ac:dyDescent="0.25">
      <c r="B52" s="113" t="s">
        <v>174</v>
      </c>
    </row>
    <row r="53" spans="2:2" x14ac:dyDescent="0.25">
      <c r="B53" s="113" t="s">
        <v>183</v>
      </c>
    </row>
    <row r="54" spans="2:2" x14ac:dyDescent="0.25">
      <c r="B54" s="113" t="s">
        <v>189</v>
      </c>
    </row>
    <row r="55" spans="2:2" x14ac:dyDescent="0.25">
      <c r="B55" s="113" t="s">
        <v>195</v>
      </c>
    </row>
    <row r="56" spans="2:2" x14ac:dyDescent="0.25">
      <c r="B56" s="113" t="s">
        <v>227</v>
      </c>
    </row>
    <row r="57" spans="2:2" x14ac:dyDescent="0.25">
      <c r="B57" s="113" t="s">
        <v>238</v>
      </c>
    </row>
    <row r="58" spans="2:2" x14ac:dyDescent="0.25">
      <c r="B58" s="113" t="s">
        <v>239</v>
      </c>
    </row>
    <row r="59" spans="2:2" x14ac:dyDescent="0.25">
      <c r="B59" s="113" t="s">
        <v>265</v>
      </c>
    </row>
    <row r="60" spans="2:2" x14ac:dyDescent="0.25">
      <c r="B60" s="113" t="s">
        <v>270</v>
      </c>
    </row>
    <row r="61" spans="2:2" x14ac:dyDescent="0.25">
      <c r="B61" s="113" t="s">
        <v>277</v>
      </c>
    </row>
  </sheetData>
  <mergeCells count="40">
    <mergeCell ref="E5:F5"/>
    <mergeCell ref="G5:H5"/>
    <mergeCell ref="K5:L5"/>
    <mergeCell ref="C14:D14"/>
    <mergeCell ref="E14:F14"/>
    <mergeCell ref="G14:H14"/>
    <mergeCell ref="K14:L14"/>
    <mergeCell ref="I14:J14"/>
    <mergeCell ref="B33:X38"/>
    <mergeCell ref="Q5:R5"/>
    <mergeCell ref="O5:P5"/>
    <mergeCell ref="AE5:AF5"/>
    <mergeCell ref="AC5:AD5"/>
    <mergeCell ref="AA5:AB5"/>
    <mergeCell ref="Y5:Z5"/>
    <mergeCell ref="W5:X5"/>
    <mergeCell ref="W14:X14"/>
    <mergeCell ref="U5:V5"/>
    <mergeCell ref="U14:V14"/>
    <mergeCell ref="AE14:AF14"/>
    <mergeCell ref="AC14:AD14"/>
    <mergeCell ref="AA14:AB14"/>
    <mergeCell ref="Y14:Z14"/>
    <mergeCell ref="S5:T5"/>
    <mergeCell ref="AK5:AL5"/>
    <mergeCell ref="AK14:AL14"/>
    <mergeCell ref="B1:AL1"/>
    <mergeCell ref="B2:AL2"/>
    <mergeCell ref="B3:AL3"/>
    <mergeCell ref="AI5:AJ5"/>
    <mergeCell ref="AI14:AJ14"/>
    <mergeCell ref="AG5:AH5"/>
    <mergeCell ref="AG14:AH14"/>
    <mergeCell ref="S14:T14"/>
    <mergeCell ref="M5:N5"/>
    <mergeCell ref="I5:J5"/>
    <mergeCell ref="Q14:R14"/>
    <mergeCell ref="M14:N14"/>
    <mergeCell ref="O14:P14"/>
    <mergeCell ref="C5:D5"/>
  </mergeCells>
  <pageMargins left="0.7" right="0.7" top="0.75" bottom="0.75" header="0.3" footer="0.3"/>
  <pageSetup orientation="landscape" r:id="rId1"/>
  <ignoredErrors>
    <ignoredError sqref="C14:S14 U14 W14 Y14 AA14" formulaRange="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7"/>
  <sheetViews>
    <sheetView zoomScale="90" zoomScaleNormal="90" workbookViewId="0">
      <selection activeCell="B46" sqref="B46"/>
    </sheetView>
  </sheetViews>
  <sheetFormatPr baseColWidth="10" defaultRowHeight="15" x14ac:dyDescent="0.25"/>
  <cols>
    <col min="1" max="1" width="1.7109375" style="11" customWidth="1"/>
    <col min="2" max="2" width="31.7109375" bestFit="1" customWidth="1"/>
    <col min="10" max="10" width="11.42578125" style="189"/>
    <col min="18" max="18" width="11.42578125" style="189"/>
    <col min="20" max="20" width="11.42578125" style="189"/>
  </cols>
  <sheetData>
    <row r="1" spans="2:25" x14ac:dyDescent="0.25">
      <c r="B1" s="594" t="s">
        <v>0</v>
      </c>
      <c r="C1" s="594"/>
      <c r="D1" s="594"/>
      <c r="E1" s="594"/>
      <c r="F1" s="594"/>
      <c r="G1" s="594"/>
      <c r="H1" s="594"/>
      <c r="I1" s="594"/>
      <c r="J1" s="594"/>
      <c r="K1" s="594"/>
      <c r="L1" s="594"/>
      <c r="M1" s="594"/>
      <c r="N1" s="594"/>
      <c r="O1" s="594"/>
      <c r="P1" s="594"/>
      <c r="Q1" s="594"/>
      <c r="R1" s="594"/>
      <c r="S1" s="594"/>
      <c r="T1" s="594"/>
    </row>
    <row r="2" spans="2:25" x14ac:dyDescent="0.25">
      <c r="B2" s="594" t="s">
        <v>1</v>
      </c>
      <c r="C2" s="594"/>
      <c r="D2" s="594"/>
      <c r="E2" s="594"/>
      <c r="F2" s="594"/>
      <c r="G2" s="594"/>
      <c r="H2" s="594"/>
      <c r="I2" s="594"/>
      <c r="J2" s="594"/>
      <c r="K2" s="594"/>
      <c r="L2" s="594"/>
      <c r="M2" s="594"/>
      <c r="N2" s="594"/>
      <c r="O2" s="594"/>
      <c r="P2" s="594"/>
      <c r="Q2" s="594"/>
      <c r="R2" s="594"/>
      <c r="S2" s="594"/>
      <c r="T2" s="594"/>
    </row>
    <row r="3" spans="2:25" x14ac:dyDescent="0.25">
      <c r="B3" s="594" t="s">
        <v>56</v>
      </c>
      <c r="C3" s="594"/>
      <c r="D3" s="594"/>
      <c r="E3" s="594"/>
      <c r="F3" s="594"/>
      <c r="G3" s="594"/>
      <c r="H3" s="594"/>
      <c r="I3" s="594"/>
      <c r="J3" s="594"/>
      <c r="K3" s="594"/>
      <c r="L3" s="594"/>
      <c r="M3" s="594"/>
      <c r="N3" s="594"/>
      <c r="O3" s="594"/>
      <c r="P3" s="594"/>
      <c r="Q3" s="594"/>
      <c r="R3" s="594"/>
      <c r="S3" s="594"/>
      <c r="T3" s="594"/>
    </row>
    <row r="4" spans="2:25" ht="15.75" thickBot="1" x14ac:dyDescent="0.3"/>
    <row r="5" spans="2:25" ht="15.75" thickBot="1" x14ac:dyDescent="0.3">
      <c r="B5" s="92"/>
      <c r="C5" s="96">
        <v>2008</v>
      </c>
      <c r="D5" s="97">
        <v>2009</v>
      </c>
      <c r="E5" s="98">
        <v>2010</v>
      </c>
      <c r="F5" s="290">
        <v>2011</v>
      </c>
      <c r="G5" s="290">
        <v>2012</v>
      </c>
      <c r="H5" s="290">
        <v>2013</v>
      </c>
      <c r="I5" s="290">
        <v>2014</v>
      </c>
      <c r="J5" s="290">
        <v>2015</v>
      </c>
      <c r="K5" s="290">
        <v>2016</v>
      </c>
      <c r="L5" s="290">
        <v>2017</v>
      </c>
      <c r="M5" s="290">
        <v>2018</v>
      </c>
      <c r="N5" s="290">
        <v>2019</v>
      </c>
      <c r="O5" s="290">
        <v>2020</v>
      </c>
      <c r="P5" s="290">
        <v>2021</v>
      </c>
      <c r="Q5" s="290">
        <v>2022</v>
      </c>
      <c r="R5" s="290">
        <v>2023</v>
      </c>
      <c r="S5" s="290">
        <v>2024</v>
      </c>
      <c r="T5" s="99">
        <v>2025</v>
      </c>
    </row>
    <row r="6" spans="2:25" x14ac:dyDescent="0.25">
      <c r="B6" s="94" t="s">
        <v>50</v>
      </c>
      <c r="C6" s="120">
        <v>17865</v>
      </c>
      <c r="D6" s="24">
        <v>18177</v>
      </c>
      <c r="E6" s="24">
        <v>19387</v>
      </c>
      <c r="F6" s="241">
        <v>19644</v>
      </c>
      <c r="G6" s="241">
        <v>19955</v>
      </c>
      <c r="H6" s="241">
        <v>21942</v>
      </c>
      <c r="I6" s="241">
        <v>21632</v>
      </c>
      <c r="J6" s="345">
        <v>21981</v>
      </c>
      <c r="K6" s="345">
        <v>21915</v>
      </c>
      <c r="L6" s="345">
        <v>21773</v>
      </c>
      <c r="M6" s="345">
        <v>21007</v>
      </c>
      <c r="N6" s="345">
        <v>21467</v>
      </c>
      <c r="O6" s="345">
        <v>21236</v>
      </c>
      <c r="P6" s="345">
        <v>21529</v>
      </c>
      <c r="Q6" s="345">
        <v>21091</v>
      </c>
      <c r="R6" s="345">
        <v>21240</v>
      </c>
      <c r="S6" s="345">
        <v>21106</v>
      </c>
      <c r="T6" s="328">
        <v>21291</v>
      </c>
      <c r="U6" s="130" t="s">
        <v>178</v>
      </c>
      <c r="W6" s="456"/>
      <c r="X6" s="109"/>
      <c r="Y6" s="126">
        <f>T6/$T$16</f>
        <v>0.77800920850690636</v>
      </c>
    </row>
    <row r="7" spans="2:25" x14ac:dyDescent="0.25">
      <c r="B7" s="95" t="s">
        <v>51</v>
      </c>
      <c r="C7" s="78">
        <v>6835</v>
      </c>
      <c r="D7" s="17">
        <v>6772</v>
      </c>
      <c r="E7" s="17">
        <v>6460</v>
      </c>
      <c r="F7" s="242">
        <v>6342</v>
      </c>
      <c r="G7" s="242">
        <v>6279</v>
      </c>
      <c r="H7" s="242">
        <v>6151</v>
      </c>
      <c r="I7" s="242">
        <v>5941</v>
      </c>
      <c r="J7" s="329">
        <v>5492</v>
      </c>
      <c r="K7" s="329">
        <v>5108</v>
      </c>
      <c r="L7" s="329">
        <v>5108</v>
      </c>
      <c r="M7" s="329">
        <v>5186</v>
      </c>
      <c r="N7" s="329">
        <v>5236</v>
      </c>
      <c r="O7" s="329">
        <v>5246</v>
      </c>
      <c r="P7" s="329">
        <v>5082</v>
      </c>
      <c r="Q7" s="329">
        <v>4854</v>
      </c>
      <c r="R7" s="329">
        <v>4833</v>
      </c>
      <c r="S7" s="329">
        <v>4692</v>
      </c>
      <c r="T7" s="326">
        <v>4574</v>
      </c>
      <c r="U7" s="130" t="s">
        <v>177</v>
      </c>
      <c r="W7" s="456"/>
      <c r="X7" s="109"/>
      <c r="Y7" s="126">
        <f t="shared" ref="Y7:Y16" si="0">T7/$T$16</f>
        <v>0.16714170868961484</v>
      </c>
    </row>
    <row r="8" spans="2:25" x14ac:dyDescent="0.25">
      <c r="B8" s="95" t="s">
        <v>52</v>
      </c>
      <c r="C8" s="78">
        <v>1235</v>
      </c>
      <c r="D8" s="17">
        <v>1428</v>
      </c>
      <c r="E8" s="17">
        <v>1764</v>
      </c>
      <c r="F8" s="242">
        <v>1822</v>
      </c>
      <c r="G8" s="242">
        <v>1837</v>
      </c>
      <c r="H8" s="242">
        <v>375</v>
      </c>
      <c r="I8" s="242">
        <v>492</v>
      </c>
      <c r="J8" s="329">
        <v>399</v>
      </c>
      <c r="K8" s="329">
        <v>245</v>
      </c>
      <c r="L8" s="329">
        <v>229</v>
      </c>
      <c r="M8" s="329">
        <v>216</v>
      </c>
      <c r="N8" s="329">
        <v>203</v>
      </c>
      <c r="O8" s="329">
        <v>222</v>
      </c>
      <c r="P8" s="329">
        <v>251</v>
      </c>
      <c r="Q8" s="329">
        <v>226</v>
      </c>
      <c r="R8" s="329">
        <v>142</v>
      </c>
      <c r="S8" s="329">
        <v>142</v>
      </c>
      <c r="T8" s="326">
        <v>115</v>
      </c>
      <c r="U8" s="130" t="s">
        <v>176</v>
      </c>
      <c r="W8" s="456"/>
      <c r="X8" s="109"/>
      <c r="Y8" s="126">
        <f t="shared" si="0"/>
        <v>4.2022948183877808E-3</v>
      </c>
    </row>
    <row r="9" spans="2:25" x14ac:dyDescent="0.25">
      <c r="B9" s="95" t="s">
        <v>53</v>
      </c>
      <c r="C9" s="78">
        <v>76</v>
      </c>
      <c r="D9" s="17">
        <v>578</v>
      </c>
      <c r="E9" s="17">
        <v>17</v>
      </c>
      <c r="F9" s="242">
        <v>349</v>
      </c>
      <c r="G9" s="242">
        <v>329</v>
      </c>
      <c r="H9" s="242">
        <v>3322</v>
      </c>
      <c r="I9" s="242"/>
      <c r="J9" s="329"/>
      <c r="K9" s="329"/>
      <c r="L9" s="329"/>
      <c r="M9" s="329"/>
      <c r="N9" s="329"/>
      <c r="O9" s="329"/>
      <c r="P9" s="329"/>
      <c r="Q9" s="329"/>
      <c r="R9" s="329"/>
      <c r="S9" s="329"/>
      <c r="T9" s="326"/>
      <c r="U9" s="130" t="s">
        <v>155</v>
      </c>
      <c r="W9" s="456"/>
      <c r="X9" s="109"/>
      <c r="Y9" s="126"/>
    </row>
    <row r="10" spans="2:25" x14ac:dyDescent="0.25">
      <c r="B10" s="95" t="s">
        <v>85</v>
      </c>
      <c r="C10" s="78">
        <v>617</v>
      </c>
      <c r="D10" s="17">
        <v>879</v>
      </c>
      <c r="E10" s="17">
        <v>1249</v>
      </c>
      <c r="F10" s="242">
        <v>572</v>
      </c>
      <c r="G10" s="242">
        <v>324</v>
      </c>
      <c r="H10" s="242"/>
      <c r="I10" s="242"/>
      <c r="J10" s="329"/>
      <c r="K10" s="329"/>
      <c r="L10" s="329"/>
      <c r="M10" s="329"/>
      <c r="N10" s="329"/>
      <c r="O10" s="329"/>
      <c r="P10" s="329"/>
      <c r="Q10" s="329"/>
      <c r="R10" s="329"/>
      <c r="S10" s="329"/>
      <c r="T10" s="326"/>
      <c r="U10" s="130" t="s">
        <v>175</v>
      </c>
      <c r="W10" s="456"/>
      <c r="X10" s="109"/>
      <c r="Y10" s="126"/>
    </row>
    <row r="11" spans="2:25" x14ac:dyDescent="0.25">
      <c r="B11" s="95" t="s">
        <v>54</v>
      </c>
      <c r="C11" s="78"/>
      <c r="D11" s="17"/>
      <c r="E11" s="17">
        <v>26</v>
      </c>
      <c r="F11" s="242">
        <v>37</v>
      </c>
      <c r="G11" s="242">
        <v>48</v>
      </c>
      <c r="H11" s="242">
        <v>53</v>
      </c>
      <c r="I11" s="242">
        <v>29</v>
      </c>
      <c r="J11" s="329">
        <v>76</v>
      </c>
      <c r="K11" s="329">
        <v>84</v>
      </c>
      <c r="L11" s="329">
        <v>72</v>
      </c>
      <c r="M11" s="329">
        <v>89</v>
      </c>
      <c r="N11" s="329">
        <v>73</v>
      </c>
      <c r="O11" s="329">
        <v>79</v>
      </c>
      <c r="P11" s="329">
        <v>91</v>
      </c>
      <c r="Q11" s="329">
        <v>95</v>
      </c>
      <c r="R11" s="329">
        <v>233</v>
      </c>
      <c r="S11" s="329">
        <v>226</v>
      </c>
      <c r="T11" s="326">
        <v>223</v>
      </c>
      <c r="U11" s="130" t="s">
        <v>141</v>
      </c>
      <c r="W11" s="456"/>
      <c r="X11" s="109"/>
      <c r="Y11" s="126">
        <f t="shared" si="0"/>
        <v>8.1487977782650003E-3</v>
      </c>
    </row>
    <row r="12" spans="2:25" x14ac:dyDescent="0.25">
      <c r="B12" s="95" t="s">
        <v>55</v>
      </c>
      <c r="C12" s="78">
        <v>79</v>
      </c>
      <c r="D12" s="17">
        <v>52</v>
      </c>
      <c r="E12" s="17">
        <v>22</v>
      </c>
      <c r="F12" s="242">
        <v>24</v>
      </c>
      <c r="G12" s="242">
        <v>28</v>
      </c>
      <c r="H12" s="242">
        <v>24</v>
      </c>
      <c r="I12" s="242">
        <v>18</v>
      </c>
      <c r="J12" s="329">
        <v>19</v>
      </c>
      <c r="K12" s="329">
        <v>22</v>
      </c>
      <c r="L12" s="329">
        <v>20</v>
      </c>
      <c r="M12" s="329">
        <v>11</v>
      </c>
      <c r="N12" s="329">
        <v>25</v>
      </c>
      <c r="O12" s="329">
        <v>25</v>
      </c>
      <c r="P12" s="329">
        <v>21</v>
      </c>
      <c r="Q12" s="329">
        <v>21</v>
      </c>
      <c r="R12" s="329">
        <v>20</v>
      </c>
      <c r="S12" s="329">
        <v>17</v>
      </c>
      <c r="T12" s="326">
        <v>22</v>
      </c>
      <c r="U12" s="130" t="s">
        <v>186</v>
      </c>
      <c r="W12" s="457"/>
      <c r="X12" s="458"/>
      <c r="Y12" s="126">
        <f t="shared" si="0"/>
        <v>8.0391726960461882E-4</v>
      </c>
    </row>
    <row r="13" spans="2:25" x14ac:dyDescent="0.25">
      <c r="B13" s="95" t="s">
        <v>57</v>
      </c>
      <c r="C13" s="78">
        <v>754</v>
      </c>
      <c r="D13" s="17">
        <v>310</v>
      </c>
      <c r="E13" s="17">
        <v>839</v>
      </c>
      <c r="F13" s="242">
        <v>950</v>
      </c>
      <c r="G13" s="242">
        <v>1110</v>
      </c>
      <c r="H13" s="242">
        <v>1445</v>
      </c>
      <c r="I13" s="242">
        <v>2895</v>
      </c>
      <c r="J13" s="329">
        <v>2663</v>
      </c>
      <c r="K13" s="329">
        <v>2352</v>
      </c>
      <c r="L13" s="329">
        <v>2251</v>
      </c>
      <c r="M13" s="329">
        <v>2175</v>
      </c>
      <c r="N13" s="329">
        <v>1971</v>
      </c>
      <c r="O13" s="329">
        <v>1938</v>
      </c>
      <c r="P13" s="329">
        <v>1588</v>
      </c>
      <c r="Q13" s="329">
        <v>1600</v>
      </c>
      <c r="R13" s="329">
        <v>1490</v>
      </c>
      <c r="S13" s="329">
        <v>1427</v>
      </c>
      <c r="T13" s="326">
        <v>1141</v>
      </c>
      <c r="U13" s="130" t="s">
        <v>142</v>
      </c>
      <c r="Y13" s="126">
        <f t="shared" si="0"/>
        <v>4.1694072937221369E-2</v>
      </c>
    </row>
    <row r="14" spans="2:25" s="189" customFormat="1" x14ac:dyDescent="0.25">
      <c r="B14" s="95" t="s">
        <v>152</v>
      </c>
      <c r="C14" s="78"/>
      <c r="D14" s="17"/>
      <c r="E14" s="17"/>
      <c r="F14" s="242"/>
      <c r="G14" s="242"/>
      <c r="H14" s="242">
        <v>1029</v>
      </c>
      <c r="I14" s="242">
        <v>2454</v>
      </c>
      <c r="J14" s="329">
        <v>2083</v>
      </c>
      <c r="K14" s="329"/>
      <c r="L14" s="329"/>
      <c r="M14" s="329"/>
      <c r="N14" s="329"/>
      <c r="O14" s="329"/>
      <c r="P14" s="329"/>
      <c r="Q14" s="329"/>
      <c r="R14" s="329"/>
      <c r="S14" s="329"/>
      <c r="T14" s="326"/>
      <c r="U14" s="130" t="s">
        <v>153</v>
      </c>
      <c r="Y14" s="126"/>
    </row>
    <row r="15" spans="2:25" s="189" customFormat="1" ht="15.75" thickBot="1" x14ac:dyDescent="0.3">
      <c r="B15" s="302" t="s">
        <v>232</v>
      </c>
      <c r="C15" s="121"/>
      <c r="D15" s="322"/>
      <c r="E15" s="322"/>
      <c r="F15" s="323"/>
      <c r="G15" s="323"/>
      <c r="H15" s="323"/>
      <c r="I15" s="323"/>
      <c r="J15" s="462"/>
      <c r="K15" s="462"/>
      <c r="L15" s="462"/>
      <c r="M15" s="462"/>
      <c r="N15" s="462"/>
      <c r="O15" s="462"/>
      <c r="P15" s="462"/>
      <c r="Q15" s="462">
        <v>164</v>
      </c>
      <c r="R15" s="462"/>
      <c r="S15" s="462"/>
      <c r="T15" s="463"/>
      <c r="U15" s="126"/>
      <c r="Y15" s="126"/>
    </row>
    <row r="16" spans="2:25" ht="15.75" thickBot="1" x14ac:dyDescent="0.3">
      <c r="B16" s="100" t="s">
        <v>5</v>
      </c>
      <c r="C16" s="82">
        <v>27461</v>
      </c>
      <c r="D16" s="83">
        <v>28196</v>
      </c>
      <c r="E16" s="83">
        <v>29764</v>
      </c>
      <c r="F16" s="243">
        <v>29740</v>
      </c>
      <c r="G16" s="243">
        <v>29910</v>
      </c>
      <c r="H16" s="243">
        <v>34341</v>
      </c>
      <c r="I16" s="243">
        <v>33461</v>
      </c>
      <c r="J16" s="243">
        <v>32713</v>
      </c>
      <c r="K16" s="243">
        <v>29726</v>
      </c>
      <c r="L16" s="243">
        <v>29453</v>
      </c>
      <c r="M16" s="243">
        <v>28684</v>
      </c>
      <c r="N16" s="243">
        <v>28975</v>
      </c>
      <c r="O16" s="243">
        <v>28746</v>
      </c>
      <c r="P16" s="243">
        <v>28562</v>
      </c>
      <c r="Q16" s="243">
        <v>28051</v>
      </c>
      <c r="R16" s="243">
        <v>27958</v>
      </c>
      <c r="S16" s="243">
        <v>27610</v>
      </c>
      <c r="T16" s="22">
        <v>27366</v>
      </c>
      <c r="U16" s="126"/>
      <c r="Y16" s="126">
        <f t="shared" si="0"/>
        <v>1</v>
      </c>
    </row>
    <row r="17" spans="8:22" x14ac:dyDescent="0.25">
      <c r="H17" s="93"/>
      <c r="I17" s="1"/>
      <c r="J17" s="1"/>
      <c r="K17" s="1"/>
      <c r="L17" s="1"/>
    </row>
    <row r="18" spans="8:22" x14ac:dyDescent="0.25">
      <c r="H18" s="93"/>
      <c r="I18" s="1"/>
      <c r="J18" s="1"/>
      <c r="K18" s="1"/>
      <c r="L18" s="1"/>
    </row>
    <row r="19" spans="8:22" x14ac:dyDescent="0.25">
      <c r="H19" s="93"/>
      <c r="I19" s="1"/>
      <c r="J19" s="1"/>
      <c r="K19" s="1"/>
      <c r="L19" s="1"/>
      <c r="U19" s="456"/>
      <c r="V19" s="576"/>
    </row>
    <row r="20" spans="8:22" x14ac:dyDescent="0.25">
      <c r="H20" s="93"/>
      <c r="I20" s="1"/>
      <c r="J20" s="1"/>
      <c r="K20" s="1"/>
      <c r="L20" s="1"/>
      <c r="T20" s="456"/>
      <c r="U20" s="576"/>
      <c r="V20" s="576"/>
    </row>
    <row r="21" spans="8:22" x14ac:dyDescent="0.25">
      <c r="H21" s="93"/>
      <c r="I21" s="1"/>
      <c r="J21" s="1"/>
      <c r="K21" s="1"/>
      <c r="L21" s="1"/>
      <c r="T21" s="456"/>
      <c r="U21" s="576"/>
      <c r="V21" s="576"/>
    </row>
    <row r="22" spans="8:22" x14ac:dyDescent="0.25">
      <c r="H22" s="93"/>
      <c r="I22" s="1"/>
      <c r="J22" s="1"/>
      <c r="K22" s="1"/>
      <c r="L22" s="1"/>
      <c r="T22" s="456"/>
      <c r="U22" s="576"/>
      <c r="V22" s="576"/>
    </row>
    <row r="23" spans="8:22" x14ac:dyDescent="0.25">
      <c r="H23" s="93"/>
      <c r="I23" s="1"/>
      <c r="J23" s="1"/>
      <c r="K23" s="1"/>
      <c r="L23" s="1"/>
      <c r="T23" s="456"/>
      <c r="U23" s="576"/>
      <c r="V23" s="576"/>
    </row>
    <row r="24" spans="8:22" x14ac:dyDescent="0.25">
      <c r="H24" s="93"/>
      <c r="I24" s="1"/>
      <c r="J24" s="1"/>
      <c r="K24" s="1"/>
      <c r="L24" s="1"/>
      <c r="T24" s="456"/>
      <c r="U24" s="576"/>
      <c r="V24" s="576"/>
    </row>
    <row r="25" spans="8:22" x14ac:dyDescent="0.25">
      <c r="H25" s="93"/>
      <c r="I25" s="1"/>
      <c r="J25" s="1"/>
      <c r="K25" s="1"/>
      <c r="L25" s="1"/>
      <c r="T25" s="456"/>
      <c r="U25" s="576"/>
      <c r="V25" s="577"/>
    </row>
    <row r="26" spans="8:22" x14ac:dyDescent="0.25">
      <c r="T26" s="457"/>
      <c r="U26" s="577"/>
    </row>
    <row r="34" spans="2:15" ht="15" customHeight="1" x14ac:dyDescent="0.25">
      <c r="B34" s="620" t="s">
        <v>286</v>
      </c>
      <c r="C34" s="620"/>
      <c r="D34" s="620"/>
      <c r="E34" s="620"/>
      <c r="F34" s="620"/>
      <c r="G34" s="620"/>
      <c r="H34" s="620"/>
      <c r="I34" s="620"/>
      <c r="J34" s="620"/>
      <c r="K34" s="620"/>
      <c r="L34" s="620"/>
      <c r="M34" s="620"/>
      <c r="N34" s="620"/>
      <c r="O34" s="620"/>
    </row>
    <row r="35" spans="2:15" x14ac:dyDescent="0.25">
      <c r="B35" s="620"/>
      <c r="C35" s="620"/>
      <c r="D35" s="620"/>
      <c r="E35" s="620"/>
      <c r="F35" s="620"/>
      <c r="G35" s="620"/>
      <c r="H35" s="620"/>
      <c r="I35" s="620"/>
      <c r="J35" s="620"/>
      <c r="K35" s="620"/>
      <c r="L35" s="620"/>
      <c r="M35" s="620"/>
      <c r="N35" s="620"/>
      <c r="O35" s="620"/>
    </row>
    <row r="36" spans="2:15" x14ac:dyDescent="0.25">
      <c r="B36" s="620"/>
      <c r="C36" s="620"/>
      <c r="D36" s="620"/>
      <c r="E36" s="620"/>
      <c r="F36" s="620"/>
      <c r="G36" s="620"/>
      <c r="H36" s="620"/>
      <c r="I36" s="620"/>
      <c r="J36" s="620"/>
      <c r="K36" s="620"/>
      <c r="L36" s="620"/>
      <c r="M36" s="620"/>
      <c r="N36" s="620"/>
      <c r="O36" s="620"/>
    </row>
    <row r="37" spans="2:15" x14ac:dyDescent="0.25">
      <c r="B37" s="620"/>
      <c r="C37" s="620"/>
      <c r="D37" s="620"/>
      <c r="E37" s="620"/>
      <c r="F37" s="620"/>
      <c r="G37" s="620"/>
      <c r="H37" s="620"/>
      <c r="I37" s="620"/>
      <c r="J37" s="620"/>
      <c r="K37" s="620"/>
      <c r="L37" s="620"/>
      <c r="M37" s="620"/>
      <c r="N37" s="620"/>
      <c r="O37" s="620"/>
    </row>
    <row r="38" spans="2:15" x14ac:dyDescent="0.25">
      <c r="B38" s="620"/>
      <c r="C38" s="620"/>
      <c r="D38" s="620"/>
      <c r="E38" s="620"/>
      <c r="F38" s="620"/>
      <c r="G38" s="620"/>
      <c r="H38" s="620"/>
      <c r="I38" s="620"/>
      <c r="J38" s="620"/>
      <c r="K38" s="620"/>
      <c r="L38" s="620"/>
      <c r="M38" s="620"/>
      <c r="N38" s="620"/>
      <c r="O38" s="620"/>
    </row>
    <row r="39" spans="2:15" x14ac:dyDescent="0.25">
      <c r="B39" s="620"/>
      <c r="C39" s="620"/>
      <c r="D39" s="620"/>
      <c r="E39" s="620"/>
      <c r="F39" s="620"/>
      <c r="G39" s="620"/>
      <c r="H39" s="620"/>
      <c r="I39" s="620"/>
      <c r="J39" s="620"/>
      <c r="K39" s="620"/>
      <c r="L39" s="620"/>
      <c r="M39" s="620"/>
      <c r="N39" s="620"/>
      <c r="O39" s="620"/>
    </row>
    <row r="40" spans="2:15" x14ac:dyDescent="0.25">
      <c r="B40" s="620"/>
      <c r="C40" s="620"/>
      <c r="D40" s="620"/>
      <c r="E40" s="620"/>
      <c r="F40" s="620"/>
      <c r="G40" s="620"/>
      <c r="H40" s="620"/>
      <c r="I40" s="620"/>
      <c r="J40" s="620"/>
      <c r="K40" s="620"/>
      <c r="L40" s="620"/>
      <c r="M40" s="620"/>
      <c r="N40" s="620"/>
      <c r="O40" s="620"/>
    </row>
    <row r="41" spans="2:15" x14ac:dyDescent="0.25">
      <c r="B41" s="620"/>
      <c r="C41" s="620"/>
      <c r="D41" s="620"/>
      <c r="E41" s="620"/>
      <c r="F41" s="620"/>
      <c r="G41" s="620"/>
      <c r="H41" s="620"/>
      <c r="I41" s="620"/>
      <c r="J41" s="620"/>
      <c r="K41" s="620"/>
      <c r="L41" s="620"/>
      <c r="M41" s="620"/>
      <c r="N41" s="620"/>
      <c r="O41" s="620"/>
    </row>
    <row r="42" spans="2:15" x14ac:dyDescent="0.25">
      <c r="B42" s="620"/>
      <c r="C42" s="620"/>
      <c r="D42" s="620"/>
      <c r="E42" s="620"/>
      <c r="F42" s="620"/>
      <c r="G42" s="620"/>
      <c r="H42" s="620"/>
      <c r="I42" s="620"/>
      <c r="J42" s="620"/>
      <c r="K42" s="620"/>
      <c r="L42" s="620"/>
      <c r="M42" s="620"/>
      <c r="N42" s="620"/>
      <c r="O42" s="620"/>
    </row>
    <row r="43" spans="2:15" x14ac:dyDescent="0.25">
      <c r="B43" s="620"/>
      <c r="C43" s="620"/>
      <c r="D43" s="620"/>
      <c r="E43" s="620"/>
      <c r="F43" s="620"/>
      <c r="G43" s="620"/>
      <c r="H43" s="620"/>
      <c r="I43" s="620"/>
      <c r="J43" s="620"/>
      <c r="K43" s="620"/>
      <c r="L43" s="620"/>
      <c r="M43" s="620"/>
      <c r="N43" s="620"/>
      <c r="O43" s="620"/>
    </row>
    <row r="44" spans="2:15" x14ac:dyDescent="0.25">
      <c r="B44" s="620"/>
      <c r="C44" s="620"/>
      <c r="D44" s="620"/>
      <c r="E44" s="620"/>
      <c r="F44" s="620"/>
      <c r="G44" s="620"/>
      <c r="H44" s="620"/>
      <c r="I44" s="620"/>
      <c r="J44" s="620"/>
      <c r="K44" s="620"/>
      <c r="L44" s="620"/>
      <c r="M44" s="620"/>
      <c r="N44" s="620"/>
      <c r="O44" s="620"/>
    </row>
    <row r="45" spans="2:15" x14ac:dyDescent="0.25">
      <c r="B45" s="620"/>
      <c r="C45" s="620"/>
      <c r="D45" s="620"/>
      <c r="E45" s="620"/>
      <c r="F45" s="620"/>
      <c r="G45" s="620"/>
      <c r="H45" s="620"/>
      <c r="I45" s="620"/>
      <c r="J45" s="620"/>
      <c r="K45" s="620"/>
      <c r="L45" s="620"/>
      <c r="M45" s="620"/>
      <c r="N45" s="620"/>
      <c r="O45" s="620"/>
    </row>
    <row r="46" spans="2:15" x14ac:dyDescent="0.25">
      <c r="B46" s="390"/>
      <c r="C46" s="390"/>
      <c r="D46" s="390"/>
      <c r="E46" s="390"/>
      <c r="F46" s="390"/>
      <c r="G46" s="390"/>
      <c r="H46" s="390"/>
      <c r="I46" s="390"/>
      <c r="J46" s="390"/>
      <c r="K46" s="390"/>
      <c r="L46" s="390"/>
      <c r="M46" s="390"/>
      <c r="N46" s="390"/>
      <c r="O46" s="390"/>
    </row>
    <row r="47" spans="2:15" x14ac:dyDescent="0.25">
      <c r="B47" s="390"/>
      <c r="C47" s="390"/>
      <c r="D47" s="390"/>
      <c r="E47" s="390"/>
      <c r="F47" s="390"/>
      <c r="G47" s="390"/>
      <c r="H47" s="390"/>
      <c r="I47" s="390"/>
      <c r="J47" s="390"/>
      <c r="K47" s="390"/>
      <c r="L47" s="390"/>
      <c r="M47" s="390"/>
      <c r="N47" s="390"/>
      <c r="O47" s="390"/>
    </row>
    <row r="48" spans="2:15" x14ac:dyDescent="0.25">
      <c r="B48" s="390"/>
      <c r="C48" s="390"/>
      <c r="D48" s="390"/>
      <c r="E48" s="390"/>
      <c r="F48" s="390"/>
      <c r="G48" s="390"/>
      <c r="H48" s="390"/>
      <c r="I48" s="390"/>
      <c r="J48" s="390"/>
      <c r="K48" s="390"/>
      <c r="L48" s="390"/>
    </row>
    <row r="53" spans="2:8" x14ac:dyDescent="0.25">
      <c r="B53" s="112" t="s">
        <v>7</v>
      </c>
      <c r="D53" s="112" t="s">
        <v>8</v>
      </c>
      <c r="H53" s="112" t="s">
        <v>9</v>
      </c>
    </row>
    <row r="54" spans="2:8" x14ac:dyDescent="0.25">
      <c r="B54" s="113" t="s">
        <v>6</v>
      </c>
      <c r="D54" s="112" t="s">
        <v>10</v>
      </c>
      <c r="H54" s="113" t="s">
        <v>151</v>
      </c>
    </row>
    <row r="55" spans="2:8" x14ac:dyDescent="0.25">
      <c r="B55" s="113" t="s">
        <v>156</v>
      </c>
    </row>
    <row r="56" spans="2:8" x14ac:dyDescent="0.25">
      <c r="B56" s="113" t="s">
        <v>161</v>
      </c>
    </row>
    <row r="57" spans="2:8" x14ac:dyDescent="0.25">
      <c r="B57" s="113" t="s">
        <v>166</v>
      </c>
    </row>
    <row r="58" spans="2:8" x14ac:dyDescent="0.25">
      <c r="B58" s="113" t="s">
        <v>174</v>
      </c>
    </row>
    <row r="59" spans="2:8" x14ac:dyDescent="0.25">
      <c r="B59" s="113" t="s">
        <v>183</v>
      </c>
    </row>
    <row r="60" spans="2:8" x14ac:dyDescent="0.25">
      <c r="B60" s="113" t="s">
        <v>189</v>
      </c>
    </row>
    <row r="61" spans="2:8" x14ac:dyDescent="0.25">
      <c r="B61" s="113" t="s">
        <v>195</v>
      </c>
    </row>
    <row r="62" spans="2:8" x14ac:dyDescent="0.25">
      <c r="B62" s="113" t="s">
        <v>227</v>
      </c>
    </row>
    <row r="63" spans="2:8" x14ac:dyDescent="0.25">
      <c r="B63" s="113" t="s">
        <v>233</v>
      </c>
    </row>
    <row r="64" spans="2:8" x14ac:dyDescent="0.25">
      <c r="B64" s="113" t="s">
        <v>239</v>
      </c>
    </row>
    <row r="65" spans="2:2" x14ac:dyDescent="0.25">
      <c r="B65" s="113" t="s">
        <v>265</v>
      </c>
    </row>
    <row r="66" spans="2:2" x14ac:dyDescent="0.25">
      <c r="B66" s="113" t="s">
        <v>270</v>
      </c>
    </row>
    <row r="67" spans="2:2" x14ac:dyDescent="0.25">
      <c r="B67" s="113" t="s">
        <v>277</v>
      </c>
    </row>
  </sheetData>
  <mergeCells count="4">
    <mergeCell ref="B34:O45"/>
    <mergeCell ref="B1:T1"/>
    <mergeCell ref="B2:T2"/>
    <mergeCell ref="B3:T3"/>
  </mergeCells>
  <pageMargins left="0.7" right="0.7" top="0.75" bottom="0.75" header="0.3" footer="0.3"/>
  <pageSetup scale="8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49"/>
  <sheetViews>
    <sheetView zoomScale="90" zoomScaleNormal="90" workbookViewId="0">
      <selection activeCell="B24" sqref="B24:O29"/>
    </sheetView>
  </sheetViews>
  <sheetFormatPr baseColWidth="10" defaultRowHeight="15" x14ac:dyDescent="0.25"/>
  <cols>
    <col min="1" max="1" width="2" style="11" customWidth="1"/>
    <col min="2" max="2" width="40.140625" customWidth="1"/>
    <col min="3" max="15" width="7.7109375" customWidth="1"/>
    <col min="16" max="20" width="7.7109375" style="189" customWidth="1"/>
    <col min="24" max="24" width="50.42578125" bestFit="1" customWidth="1"/>
  </cols>
  <sheetData>
    <row r="1" spans="2:23" x14ac:dyDescent="0.25">
      <c r="B1" s="594" t="s">
        <v>0</v>
      </c>
      <c r="C1" s="594"/>
      <c r="D1" s="594"/>
      <c r="E1" s="594"/>
      <c r="F1" s="594"/>
      <c r="G1" s="594"/>
      <c r="H1" s="594"/>
      <c r="I1" s="594"/>
      <c r="J1" s="594"/>
      <c r="K1" s="594"/>
      <c r="L1" s="594"/>
      <c r="M1" s="594"/>
      <c r="N1" s="594"/>
      <c r="O1" s="594"/>
      <c r="P1" s="594"/>
      <c r="Q1" s="594"/>
      <c r="R1" s="594"/>
      <c r="S1" s="594"/>
      <c r="T1" s="594"/>
    </row>
    <row r="2" spans="2:23" x14ac:dyDescent="0.25">
      <c r="B2" s="594" t="s">
        <v>1</v>
      </c>
      <c r="C2" s="594"/>
      <c r="D2" s="594"/>
      <c r="E2" s="594"/>
      <c r="F2" s="594"/>
      <c r="G2" s="594"/>
      <c r="H2" s="594"/>
      <c r="I2" s="594"/>
      <c r="J2" s="594"/>
      <c r="K2" s="594"/>
      <c r="L2" s="594"/>
      <c r="M2" s="594"/>
      <c r="N2" s="594"/>
      <c r="O2" s="594"/>
      <c r="P2" s="594"/>
      <c r="Q2" s="594"/>
      <c r="R2" s="594"/>
      <c r="S2" s="594"/>
      <c r="T2" s="594"/>
    </row>
    <row r="3" spans="2:23" x14ac:dyDescent="0.25">
      <c r="B3" s="594" t="s">
        <v>49</v>
      </c>
      <c r="C3" s="594"/>
      <c r="D3" s="594"/>
      <c r="E3" s="594"/>
      <c r="F3" s="594"/>
      <c r="G3" s="594"/>
      <c r="H3" s="594"/>
      <c r="I3" s="594"/>
      <c r="J3" s="594"/>
      <c r="K3" s="594"/>
      <c r="L3" s="594"/>
      <c r="M3" s="594"/>
      <c r="N3" s="594"/>
      <c r="O3" s="594"/>
      <c r="P3" s="594"/>
      <c r="Q3" s="594"/>
      <c r="R3" s="594"/>
      <c r="S3" s="594"/>
      <c r="T3" s="594"/>
    </row>
    <row r="4" spans="2:23" ht="15.75" thickBot="1" x14ac:dyDescent="0.3"/>
    <row r="5" spans="2:23" ht="15.75" thickBot="1" x14ac:dyDescent="0.3">
      <c r="B5" s="55"/>
      <c r="C5" s="89">
        <v>2008</v>
      </c>
      <c r="D5" s="90">
        <v>2009</v>
      </c>
      <c r="E5" s="90">
        <v>2010</v>
      </c>
      <c r="F5" s="291">
        <v>2011</v>
      </c>
      <c r="G5" s="291">
        <v>2012</v>
      </c>
      <c r="H5" s="291">
        <v>2013</v>
      </c>
      <c r="I5" s="291">
        <v>2014</v>
      </c>
      <c r="J5" s="291">
        <v>2015</v>
      </c>
      <c r="K5" s="291">
        <v>2016</v>
      </c>
      <c r="L5" s="291">
        <v>2017</v>
      </c>
      <c r="M5" s="291">
        <v>2018</v>
      </c>
      <c r="N5" s="291">
        <v>2019</v>
      </c>
      <c r="O5" s="291">
        <v>2020</v>
      </c>
      <c r="P5" s="291">
        <v>2021</v>
      </c>
      <c r="Q5" s="291">
        <v>2022</v>
      </c>
      <c r="R5" s="291">
        <v>2023</v>
      </c>
      <c r="S5" s="291">
        <v>2024</v>
      </c>
      <c r="T5" s="91">
        <v>2025</v>
      </c>
    </row>
    <row r="6" spans="2:23" x14ac:dyDescent="0.25">
      <c r="B6" s="84" t="s">
        <v>202</v>
      </c>
      <c r="C6" s="86">
        <v>526</v>
      </c>
      <c r="D6" s="87">
        <v>529</v>
      </c>
      <c r="E6" s="87">
        <v>532</v>
      </c>
      <c r="F6" s="292">
        <v>557</v>
      </c>
      <c r="G6" s="292">
        <v>565</v>
      </c>
      <c r="H6" s="292">
        <v>695</v>
      </c>
      <c r="I6" s="292">
        <v>588</v>
      </c>
      <c r="J6" s="327">
        <v>579</v>
      </c>
      <c r="K6" s="327">
        <v>616</v>
      </c>
      <c r="L6" s="327">
        <v>614</v>
      </c>
      <c r="M6" s="327">
        <v>661</v>
      </c>
      <c r="N6" s="327">
        <v>576</v>
      </c>
      <c r="O6" s="327">
        <v>607</v>
      </c>
      <c r="P6" s="327">
        <v>634</v>
      </c>
      <c r="Q6" s="327">
        <v>590</v>
      </c>
      <c r="R6" s="327">
        <v>578</v>
      </c>
      <c r="S6" s="327">
        <v>498</v>
      </c>
      <c r="T6" s="459">
        <v>496</v>
      </c>
      <c r="U6" s="548">
        <f>(T6-S6)/S6</f>
        <v>-4.0160642570281121E-3</v>
      </c>
      <c r="V6" s="414">
        <f>T6-S6</f>
        <v>-2</v>
      </c>
      <c r="W6" s="130"/>
    </row>
    <row r="7" spans="2:23" x14ac:dyDescent="0.25">
      <c r="B7" s="76" t="s">
        <v>197</v>
      </c>
      <c r="C7" s="78">
        <v>421</v>
      </c>
      <c r="D7" s="17">
        <v>406</v>
      </c>
      <c r="E7" s="17">
        <v>437</v>
      </c>
      <c r="F7" s="242">
        <v>445</v>
      </c>
      <c r="G7" s="242">
        <v>428</v>
      </c>
      <c r="H7" s="242">
        <v>508</v>
      </c>
      <c r="I7" s="242">
        <v>502</v>
      </c>
      <c r="J7" s="329">
        <v>508</v>
      </c>
      <c r="K7" s="329">
        <v>422</v>
      </c>
      <c r="L7" s="329">
        <v>425</v>
      </c>
      <c r="M7" s="329">
        <v>405</v>
      </c>
      <c r="N7" s="329">
        <v>392</v>
      </c>
      <c r="O7" s="329">
        <v>405</v>
      </c>
      <c r="P7" s="329">
        <v>382</v>
      </c>
      <c r="Q7" s="329">
        <v>362</v>
      </c>
      <c r="R7" s="327">
        <v>350</v>
      </c>
      <c r="S7" s="327">
        <v>355</v>
      </c>
      <c r="T7" s="459">
        <v>328</v>
      </c>
      <c r="U7" s="548">
        <f t="shared" ref="U7:U22" si="0">(T7-S7)/S7</f>
        <v>-7.605633802816901E-2</v>
      </c>
      <c r="V7" s="414">
        <f t="shared" ref="V7:V22" si="1">T7-S7</f>
        <v>-27</v>
      </c>
      <c r="W7" s="130">
        <v>1</v>
      </c>
    </row>
    <row r="8" spans="2:23" x14ac:dyDescent="0.25">
      <c r="B8" s="76" t="s">
        <v>198</v>
      </c>
      <c r="C8" s="78">
        <v>1455</v>
      </c>
      <c r="D8" s="17">
        <v>1335</v>
      </c>
      <c r="E8" s="17">
        <v>1459</v>
      </c>
      <c r="F8" s="242">
        <v>1465</v>
      </c>
      <c r="G8" s="242">
        <v>1434</v>
      </c>
      <c r="H8" s="242">
        <v>1853</v>
      </c>
      <c r="I8" s="242">
        <v>1700</v>
      </c>
      <c r="J8" s="329">
        <v>1634</v>
      </c>
      <c r="K8" s="329">
        <v>1508</v>
      </c>
      <c r="L8" s="329">
        <v>1575</v>
      </c>
      <c r="M8" s="329">
        <v>1561</v>
      </c>
      <c r="N8" s="329">
        <v>1587</v>
      </c>
      <c r="O8" s="329">
        <v>1538</v>
      </c>
      <c r="P8" s="329">
        <v>1601</v>
      </c>
      <c r="Q8" s="329">
        <v>1549</v>
      </c>
      <c r="R8" s="327">
        <v>1575</v>
      </c>
      <c r="S8" s="327">
        <v>1569</v>
      </c>
      <c r="T8" s="459">
        <v>1481</v>
      </c>
      <c r="U8" s="548">
        <f t="shared" si="0"/>
        <v>-5.6086679413639262E-2</v>
      </c>
      <c r="V8" s="414">
        <f t="shared" si="1"/>
        <v>-88</v>
      </c>
      <c r="W8" s="130">
        <v>2</v>
      </c>
    </row>
    <row r="9" spans="2:23" x14ac:dyDescent="0.25">
      <c r="B9" s="76" t="s">
        <v>201</v>
      </c>
      <c r="C9" s="78">
        <v>3601</v>
      </c>
      <c r="D9" s="17">
        <v>3415</v>
      </c>
      <c r="E9" s="17">
        <v>3577</v>
      </c>
      <c r="F9" s="242">
        <v>3688</v>
      </c>
      <c r="G9" s="242">
        <v>3705</v>
      </c>
      <c r="H9" s="242">
        <v>4001</v>
      </c>
      <c r="I9" s="242">
        <v>4112</v>
      </c>
      <c r="J9" s="329">
        <v>4263</v>
      </c>
      <c r="K9" s="329">
        <v>4010</v>
      </c>
      <c r="L9" s="329">
        <v>3871</v>
      </c>
      <c r="M9" s="329">
        <v>3486</v>
      </c>
      <c r="N9" s="329">
        <v>3579</v>
      </c>
      <c r="O9" s="329">
        <v>3555</v>
      </c>
      <c r="P9" s="329">
        <v>3399</v>
      </c>
      <c r="Q9" s="329">
        <v>3229</v>
      </c>
      <c r="R9" s="327">
        <v>3086</v>
      </c>
      <c r="S9" s="327">
        <v>2906</v>
      </c>
      <c r="T9" s="459">
        <v>2750</v>
      </c>
      <c r="U9" s="548">
        <f t="shared" si="0"/>
        <v>-5.3682037164487266E-2</v>
      </c>
      <c r="V9" s="414">
        <f t="shared" si="1"/>
        <v>-156</v>
      </c>
      <c r="W9" s="130">
        <v>3</v>
      </c>
    </row>
    <row r="10" spans="2:23" x14ac:dyDescent="0.25">
      <c r="B10" s="76" t="s">
        <v>200</v>
      </c>
      <c r="C10" s="78">
        <v>670</v>
      </c>
      <c r="D10" s="17">
        <v>849</v>
      </c>
      <c r="E10" s="17">
        <v>905</v>
      </c>
      <c r="F10" s="242">
        <v>840</v>
      </c>
      <c r="G10" s="242">
        <v>851</v>
      </c>
      <c r="H10" s="242">
        <v>1036</v>
      </c>
      <c r="I10" s="242">
        <v>1034</v>
      </c>
      <c r="J10" s="329">
        <v>1013</v>
      </c>
      <c r="K10" s="329">
        <v>946</v>
      </c>
      <c r="L10" s="329">
        <v>921</v>
      </c>
      <c r="M10" s="329">
        <v>916</v>
      </c>
      <c r="N10" s="329">
        <v>975</v>
      </c>
      <c r="O10" s="329">
        <v>997</v>
      </c>
      <c r="P10" s="329">
        <v>1005</v>
      </c>
      <c r="Q10" s="329">
        <v>990</v>
      </c>
      <c r="R10" s="327">
        <v>972</v>
      </c>
      <c r="S10" s="327">
        <v>940</v>
      </c>
      <c r="T10" s="459">
        <v>944</v>
      </c>
      <c r="U10" s="438">
        <f t="shared" si="0"/>
        <v>4.2553191489361703E-3</v>
      </c>
      <c r="V10" s="414">
        <f t="shared" si="1"/>
        <v>4</v>
      </c>
      <c r="W10" s="130"/>
    </row>
    <row r="11" spans="2:23" x14ac:dyDescent="0.25">
      <c r="B11" s="76" t="s">
        <v>205</v>
      </c>
      <c r="C11" s="78">
        <v>1754</v>
      </c>
      <c r="D11" s="17">
        <v>2033</v>
      </c>
      <c r="E11" s="17">
        <v>2187</v>
      </c>
      <c r="F11" s="242">
        <v>2282</v>
      </c>
      <c r="G11" s="242">
        <v>2404</v>
      </c>
      <c r="H11" s="242">
        <v>2432</v>
      </c>
      <c r="I11" s="242">
        <v>3155</v>
      </c>
      <c r="J11" s="329">
        <v>2891</v>
      </c>
      <c r="K11" s="329">
        <v>2258</v>
      </c>
      <c r="L11" s="329">
        <v>2167</v>
      </c>
      <c r="M11" s="329">
        <v>2045</v>
      </c>
      <c r="N11" s="329">
        <v>2132</v>
      </c>
      <c r="O11" s="329">
        <v>2268</v>
      </c>
      <c r="P11" s="329">
        <v>2084</v>
      </c>
      <c r="Q11" s="329">
        <v>2129</v>
      </c>
      <c r="R11" s="327">
        <v>2071</v>
      </c>
      <c r="S11" s="327">
        <v>2210</v>
      </c>
      <c r="T11" s="459">
        <v>2148</v>
      </c>
      <c r="U11" s="548">
        <f t="shared" si="0"/>
        <v>-2.8054298642533938E-2</v>
      </c>
      <c r="V11" s="414">
        <f t="shared" si="1"/>
        <v>-62</v>
      </c>
      <c r="W11" s="130">
        <v>4</v>
      </c>
    </row>
    <row r="12" spans="2:23" x14ac:dyDescent="0.25">
      <c r="B12" s="76" t="s">
        <v>203</v>
      </c>
      <c r="C12" s="78">
        <v>2710</v>
      </c>
      <c r="D12" s="17">
        <v>2937</v>
      </c>
      <c r="E12" s="17">
        <v>3140</v>
      </c>
      <c r="F12" s="242">
        <v>3193</v>
      </c>
      <c r="G12" s="242">
        <v>3363</v>
      </c>
      <c r="H12" s="242">
        <v>4301</v>
      </c>
      <c r="I12" s="242">
        <v>4409</v>
      </c>
      <c r="J12" s="329">
        <v>4299</v>
      </c>
      <c r="K12" s="329">
        <v>3407</v>
      </c>
      <c r="L12" s="329">
        <v>3425</v>
      </c>
      <c r="M12" s="329">
        <v>3398</v>
      </c>
      <c r="N12" s="329">
        <v>3436</v>
      </c>
      <c r="O12" s="329">
        <v>3401</v>
      </c>
      <c r="P12" s="329">
        <v>3327</v>
      </c>
      <c r="Q12" s="329">
        <v>3435</v>
      </c>
      <c r="R12" s="327">
        <v>3459</v>
      </c>
      <c r="S12" s="327">
        <v>3353</v>
      </c>
      <c r="T12" s="459">
        <v>3421</v>
      </c>
      <c r="U12" s="438">
        <f t="shared" si="0"/>
        <v>2.0280345958842826E-2</v>
      </c>
      <c r="V12" s="414">
        <f t="shared" si="1"/>
        <v>68</v>
      </c>
      <c r="W12" s="130"/>
    </row>
    <row r="13" spans="2:23" x14ac:dyDescent="0.25">
      <c r="B13" s="76" t="s">
        <v>204</v>
      </c>
      <c r="C13" s="78">
        <v>594</v>
      </c>
      <c r="D13" s="17">
        <v>748</v>
      </c>
      <c r="E13" s="17">
        <v>781</v>
      </c>
      <c r="F13" s="242">
        <v>616</v>
      </c>
      <c r="G13" s="242">
        <v>639</v>
      </c>
      <c r="H13" s="242">
        <v>858</v>
      </c>
      <c r="I13" s="242">
        <v>799</v>
      </c>
      <c r="J13" s="329">
        <v>779</v>
      </c>
      <c r="K13" s="329">
        <v>702</v>
      </c>
      <c r="L13" s="329">
        <v>738</v>
      </c>
      <c r="M13" s="329">
        <v>743</v>
      </c>
      <c r="N13" s="329">
        <v>746</v>
      </c>
      <c r="O13" s="329">
        <v>747</v>
      </c>
      <c r="P13" s="329">
        <v>782</v>
      </c>
      <c r="Q13" s="329">
        <v>782</v>
      </c>
      <c r="R13" s="327">
        <v>788</v>
      </c>
      <c r="S13" s="327">
        <v>803</v>
      </c>
      <c r="T13" s="459">
        <v>817</v>
      </c>
      <c r="U13" s="438">
        <f t="shared" si="0"/>
        <v>1.7434620174346202E-2</v>
      </c>
      <c r="V13" s="414">
        <f t="shared" si="1"/>
        <v>14</v>
      </c>
      <c r="W13" s="130"/>
    </row>
    <row r="14" spans="2:23" x14ac:dyDescent="0.25">
      <c r="B14" s="76" t="s">
        <v>206</v>
      </c>
      <c r="C14" s="78">
        <v>3269</v>
      </c>
      <c r="D14" s="17">
        <v>3073</v>
      </c>
      <c r="E14" s="17">
        <v>3269</v>
      </c>
      <c r="F14" s="242">
        <v>3267</v>
      </c>
      <c r="G14" s="242">
        <v>3375</v>
      </c>
      <c r="H14" s="242">
        <v>4392</v>
      </c>
      <c r="I14" s="242">
        <v>3705</v>
      </c>
      <c r="J14" s="329">
        <v>3488</v>
      </c>
      <c r="K14" s="329">
        <v>3388</v>
      </c>
      <c r="L14" s="329">
        <v>3350</v>
      </c>
      <c r="M14" s="329">
        <v>3287</v>
      </c>
      <c r="N14" s="329">
        <v>3249</v>
      </c>
      <c r="O14" s="329">
        <v>3033</v>
      </c>
      <c r="P14" s="329">
        <v>3287</v>
      </c>
      <c r="Q14" s="329">
        <v>3168</v>
      </c>
      <c r="R14" s="327">
        <v>3166</v>
      </c>
      <c r="S14" s="327">
        <v>3361</v>
      </c>
      <c r="T14" s="459">
        <v>3396</v>
      </c>
      <c r="U14" s="438">
        <f t="shared" si="0"/>
        <v>1.0413567390657543E-2</v>
      </c>
      <c r="V14" s="414">
        <f t="shared" si="1"/>
        <v>35</v>
      </c>
      <c r="W14" s="130"/>
    </row>
    <row r="15" spans="2:23" x14ac:dyDescent="0.25">
      <c r="B15" s="76" t="s">
        <v>207</v>
      </c>
      <c r="C15" s="78">
        <v>4459</v>
      </c>
      <c r="D15" s="17">
        <v>4693</v>
      </c>
      <c r="E15" s="17">
        <v>5084</v>
      </c>
      <c r="F15" s="242">
        <v>5029</v>
      </c>
      <c r="G15" s="242">
        <v>4756</v>
      </c>
      <c r="H15" s="242">
        <v>4654</v>
      </c>
      <c r="I15" s="242">
        <v>4446</v>
      </c>
      <c r="J15" s="329">
        <v>4298</v>
      </c>
      <c r="K15" s="329">
        <v>4130</v>
      </c>
      <c r="L15" s="329">
        <v>4159</v>
      </c>
      <c r="M15" s="329">
        <v>4239</v>
      </c>
      <c r="N15" s="329">
        <v>4207</v>
      </c>
      <c r="O15" s="329">
        <v>4264</v>
      </c>
      <c r="P15" s="329">
        <v>4214</v>
      </c>
      <c r="Q15" s="329">
        <v>4234</v>
      </c>
      <c r="R15" s="327">
        <v>4141</v>
      </c>
      <c r="S15" s="327">
        <v>3933</v>
      </c>
      <c r="T15" s="459">
        <v>3975</v>
      </c>
      <c r="U15" s="438">
        <f t="shared" si="0"/>
        <v>1.0678871090770405E-2</v>
      </c>
      <c r="V15" s="414">
        <f t="shared" si="1"/>
        <v>42</v>
      </c>
      <c r="W15" s="130"/>
    </row>
    <row r="16" spans="2:23" x14ac:dyDescent="0.25">
      <c r="B16" s="76" t="s">
        <v>208</v>
      </c>
      <c r="C16" s="78">
        <v>4793</v>
      </c>
      <c r="D16" s="17">
        <v>4892</v>
      </c>
      <c r="E16" s="17">
        <v>5013</v>
      </c>
      <c r="F16" s="242">
        <v>4976</v>
      </c>
      <c r="G16" s="242">
        <v>4920</v>
      </c>
      <c r="H16" s="242">
        <v>5216</v>
      </c>
      <c r="I16" s="242">
        <v>4966</v>
      </c>
      <c r="J16" s="329">
        <v>4814</v>
      </c>
      <c r="K16" s="329">
        <v>4660</v>
      </c>
      <c r="L16" s="329">
        <v>4566</v>
      </c>
      <c r="M16" s="329">
        <v>4360</v>
      </c>
      <c r="N16" s="329">
        <v>4514</v>
      </c>
      <c r="O16" s="329">
        <v>4468</v>
      </c>
      <c r="P16" s="329">
        <v>4309</v>
      </c>
      <c r="Q16" s="329">
        <v>4164</v>
      </c>
      <c r="R16" s="327">
        <v>4176</v>
      </c>
      <c r="S16" s="327">
        <v>4177</v>
      </c>
      <c r="T16" s="459">
        <v>4061</v>
      </c>
      <c r="U16" s="548">
        <f t="shared" si="0"/>
        <v>-2.7771127603543212E-2</v>
      </c>
      <c r="V16" s="414">
        <f t="shared" si="1"/>
        <v>-116</v>
      </c>
      <c r="W16" s="130">
        <v>5</v>
      </c>
    </row>
    <row r="17" spans="2:25" x14ac:dyDescent="0.25">
      <c r="B17" s="76" t="s">
        <v>210</v>
      </c>
      <c r="C17" s="78">
        <v>673</v>
      </c>
      <c r="D17" s="17">
        <v>640</v>
      </c>
      <c r="E17" s="17">
        <v>717</v>
      </c>
      <c r="F17" s="242">
        <v>735</v>
      </c>
      <c r="G17" s="242">
        <v>773</v>
      </c>
      <c r="H17" s="242">
        <v>942</v>
      </c>
      <c r="I17" s="242">
        <v>869</v>
      </c>
      <c r="J17" s="329">
        <v>783</v>
      </c>
      <c r="K17" s="329">
        <v>740</v>
      </c>
      <c r="L17" s="329">
        <v>730</v>
      </c>
      <c r="M17" s="329">
        <v>692</v>
      </c>
      <c r="N17" s="329">
        <v>670</v>
      </c>
      <c r="O17" s="329">
        <v>659</v>
      </c>
      <c r="P17" s="329">
        <v>701</v>
      </c>
      <c r="Q17" s="329">
        <v>678</v>
      </c>
      <c r="R17" s="327">
        <v>707</v>
      </c>
      <c r="S17" s="327">
        <v>713</v>
      </c>
      <c r="T17" s="459">
        <v>698</v>
      </c>
      <c r="U17" s="548">
        <f t="shared" si="0"/>
        <v>-2.1037868162692847E-2</v>
      </c>
      <c r="V17" s="414">
        <f t="shared" si="1"/>
        <v>-15</v>
      </c>
      <c r="W17" s="130">
        <v>6</v>
      </c>
    </row>
    <row r="18" spans="2:25" s="189" customFormat="1" x14ac:dyDescent="0.25">
      <c r="B18" s="76" t="s">
        <v>209</v>
      </c>
      <c r="C18" s="78"/>
      <c r="D18" s="17"/>
      <c r="E18" s="17"/>
      <c r="F18" s="242"/>
      <c r="G18" s="242"/>
      <c r="H18" s="242"/>
      <c r="I18" s="242"/>
      <c r="J18" s="329">
        <v>163</v>
      </c>
      <c r="K18" s="329">
        <v>224</v>
      </c>
      <c r="L18" s="329">
        <v>206</v>
      </c>
      <c r="M18" s="329">
        <v>224</v>
      </c>
      <c r="N18" s="329">
        <v>200</v>
      </c>
      <c r="O18" s="329">
        <v>215</v>
      </c>
      <c r="P18" s="329">
        <v>231</v>
      </c>
      <c r="Q18" s="329">
        <v>220</v>
      </c>
      <c r="R18" s="327">
        <v>233</v>
      </c>
      <c r="S18" s="327">
        <v>226</v>
      </c>
      <c r="T18" s="459">
        <v>223</v>
      </c>
      <c r="U18" s="548">
        <f t="shared" si="0"/>
        <v>-1.3274336283185841E-2</v>
      </c>
      <c r="V18" s="414">
        <f t="shared" si="1"/>
        <v>-3</v>
      </c>
      <c r="W18" s="130">
        <v>7</v>
      </c>
    </row>
    <row r="19" spans="2:25" x14ac:dyDescent="0.25">
      <c r="B19" s="76" t="s">
        <v>199</v>
      </c>
      <c r="C19" s="78">
        <v>611</v>
      </c>
      <c r="D19" s="17">
        <v>584</v>
      </c>
      <c r="E19" s="17">
        <v>589</v>
      </c>
      <c r="F19" s="242">
        <v>599</v>
      </c>
      <c r="G19" s="242">
        <v>598</v>
      </c>
      <c r="H19" s="242">
        <v>749</v>
      </c>
      <c r="I19" s="242">
        <v>632</v>
      </c>
      <c r="J19" s="329">
        <v>639</v>
      </c>
      <c r="K19" s="329">
        <v>631</v>
      </c>
      <c r="L19" s="329">
        <v>622</v>
      </c>
      <c r="M19" s="329">
        <v>612</v>
      </c>
      <c r="N19" s="329">
        <v>637</v>
      </c>
      <c r="O19" s="329">
        <v>586</v>
      </c>
      <c r="P19" s="329">
        <v>601</v>
      </c>
      <c r="Q19" s="329">
        <v>621</v>
      </c>
      <c r="R19" s="327">
        <v>664</v>
      </c>
      <c r="S19" s="327">
        <v>650</v>
      </c>
      <c r="T19" s="459">
        <v>647</v>
      </c>
      <c r="U19" s="548">
        <f t="shared" si="0"/>
        <v>-4.6153846153846158E-3</v>
      </c>
      <c r="V19" s="414">
        <f t="shared" si="1"/>
        <v>-3</v>
      </c>
      <c r="W19" s="130">
        <v>8</v>
      </c>
    </row>
    <row r="20" spans="2:25" x14ac:dyDescent="0.25">
      <c r="B20" s="76" t="s">
        <v>211</v>
      </c>
      <c r="C20" s="78">
        <v>647</v>
      </c>
      <c r="D20" s="17">
        <v>670</v>
      </c>
      <c r="E20" s="17">
        <v>661</v>
      </c>
      <c r="F20" s="242">
        <v>700</v>
      </c>
      <c r="G20" s="242">
        <v>690</v>
      </c>
      <c r="H20" s="242">
        <v>814</v>
      </c>
      <c r="I20" s="242">
        <v>595</v>
      </c>
      <c r="J20" s="329">
        <v>550</v>
      </c>
      <c r="K20" s="329">
        <v>536</v>
      </c>
      <c r="L20" s="329">
        <v>507</v>
      </c>
      <c r="M20" s="329">
        <v>503</v>
      </c>
      <c r="N20" s="329">
        <v>489</v>
      </c>
      <c r="O20" s="329">
        <v>483</v>
      </c>
      <c r="P20" s="329">
        <v>486</v>
      </c>
      <c r="Q20" s="329">
        <v>479</v>
      </c>
      <c r="R20" s="327">
        <v>503</v>
      </c>
      <c r="S20" s="327">
        <v>489</v>
      </c>
      <c r="T20" s="459">
        <v>488</v>
      </c>
      <c r="U20" s="548">
        <f t="shared" si="0"/>
        <v>-2.0449897750511249E-3</v>
      </c>
      <c r="V20" s="414">
        <f t="shared" si="1"/>
        <v>-1</v>
      </c>
      <c r="W20" s="130">
        <v>9</v>
      </c>
    </row>
    <row r="21" spans="2:25" ht="15.75" thickBot="1" x14ac:dyDescent="0.3">
      <c r="B21" s="77" t="s">
        <v>212</v>
      </c>
      <c r="C21" s="79">
        <v>1278</v>
      </c>
      <c r="D21" s="80">
        <v>1392</v>
      </c>
      <c r="E21" s="80">
        <v>1413</v>
      </c>
      <c r="F21" s="293">
        <v>1348</v>
      </c>
      <c r="G21" s="293">
        <v>1409</v>
      </c>
      <c r="H21" s="293">
        <v>1890</v>
      </c>
      <c r="I21" s="293">
        <v>1949</v>
      </c>
      <c r="J21" s="330">
        <v>2012</v>
      </c>
      <c r="K21" s="330">
        <v>1548</v>
      </c>
      <c r="L21" s="330">
        <v>1577</v>
      </c>
      <c r="M21" s="330">
        <v>1552</v>
      </c>
      <c r="N21" s="330">
        <v>1586</v>
      </c>
      <c r="O21" s="330">
        <v>1520</v>
      </c>
      <c r="P21" s="330">
        <v>1519</v>
      </c>
      <c r="Q21" s="330">
        <v>1421</v>
      </c>
      <c r="R21" s="549">
        <v>1489</v>
      </c>
      <c r="S21" s="549">
        <v>1427</v>
      </c>
      <c r="T21" s="550">
        <v>1493</v>
      </c>
      <c r="U21" s="438">
        <f t="shared" si="0"/>
        <v>4.6250875963559916E-2</v>
      </c>
      <c r="V21" s="414">
        <f t="shared" si="1"/>
        <v>66</v>
      </c>
      <c r="W21" s="130"/>
    </row>
    <row r="22" spans="2:25" ht="15.75" thickBot="1" x14ac:dyDescent="0.3">
      <c r="B22" s="85" t="s">
        <v>5</v>
      </c>
      <c r="C22" s="82">
        <v>27461</v>
      </c>
      <c r="D22" s="83">
        <v>28196</v>
      </c>
      <c r="E22" s="83">
        <v>29764</v>
      </c>
      <c r="F22" s="243">
        <v>29740</v>
      </c>
      <c r="G22" s="243">
        <v>29910</v>
      </c>
      <c r="H22" s="243">
        <v>34341</v>
      </c>
      <c r="I22" s="243">
        <v>33461</v>
      </c>
      <c r="J22" s="243">
        <v>32713</v>
      </c>
      <c r="K22" s="243">
        <v>29726</v>
      </c>
      <c r="L22" s="243">
        <v>29453</v>
      </c>
      <c r="M22" s="243">
        <v>28684</v>
      </c>
      <c r="N22" s="243">
        <v>28975</v>
      </c>
      <c r="O22" s="243">
        <v>28746</v>
      </c>
      <c r="P22" s="243">
        <v>28562</v>
      </c>
      <c r="Q22" s="243">
        <v>28051</v>
      </c>
      <c r="R22" s="243">
        <v>27958</v>
      </c>
      <c r="S22" s="243">
        <v>27610</v>
      </c>
      <c r="T22" s="578">
        <v>27366</v>
      </c>
      <c r="U22" s="548">
        <f t="shared" si="0"/>
        <v>-8.8373777616805507E-3</v>
      </c>
      <c r="V22" s="414">
        <f t="shared" si="1"/>
        <v>-244</v>
      </c>
      <c r="W22" s="130"/>
    </row>
    <row r="23" spans="2:25" x14ac:dyDescent="0.25">
      <c r="L23" s="414">
        <f>L22-K22</f>
        <v>-273</v>
      </c>
      <c r="Q23" s="464"/>
      <c r="R23" s="464"/>
      <c r="S23" s="464"/>
      <c r="T23" s="464"/>
    </row>
    <row r="24" spans="2:25" ht="15" customHeight="1" x14ac:dyDescent="0.25">
      <c r="B24" s="620" t="s">
        <v>287</v>
      </c>
      <c r="C24" s="620"/>
      <c r="D24" s="620"/>
      <c r="E24" s="620"/>
      <c r="F24" s="620"/>
      <c r="G24" s="620"/>
      <c r="H24" s="620"/>
      <c r="I24" s="620"/>
      <c r="J24" s="620"/>
      <c r="K24" s="620"/>
      <c r="L24" s="620"/>
      <c r="M24" s="620"/>
      <c r="N24" s="620"/>
      <c r="O24" s="620"/>
      <c r="P24" s="454"/>
      <c r="Q24" s="464"/>
      <c r="R24" s="464"/>
      <c r="S24" s="464"/>
      <c r="T24" s="464"/>
      <c r="U24" s="414"/>
    </row>
    <row r="25" spans="2:25" x14ac:dyDescent="0.25">
      <c r="B25" s="620"/>
      <c r="C25" s="620"/>
      <c r="D25" s="620"/>
      <c r="E25" s="620"/>
      <c r="F25" s="620"/>
      <c r="G25" s="620"/>
      <c r="H25" s="620"/>
      <c r="I25" s="620"/>
      <c r="J25" s="620"/>
      <c r="K25" s="620"/>
      <c r="L25" s="620"/>
      <c r="M25" s="620"/>
      <c r="N25" s="620"/>
      <c r="O25" s="620"/>
      <c r="P25" s="454"/>
      <c r="Q25" s="464"/>
      <c r="R25" s="464"/>
      <c r="S25" s="464"/>
      <c r="T25" s="464"/>
      <c r="U25" s="414"/>
    </row>
    <row r="26" spans="2:25" x14ac:dyDescent="0.25">
      <c r="B26" s="620"/>
      <c r="C26" s="620"/>
      <c r="D26" s="620"/>
      <c r="E26" s="620"/>
      <c r="F26" s="620"/>
      <c r="G26" s="620"/>
      <c r="H26" s="620"/>
      <c r="I26" s="620"/>
      <c r="J26" s="620"/>
      <c r="K26" s="620"/>
      <c r="L26" s="620"/>
      <c r="M26" s="620"/>
      <c r="N26" s="620"/>
      <c r="O26" s="620"/>
      <c r="P26" s="454"/>
      <c r="Q26" s="464"/>
      <c r="R26" s="464"/>
      <c r="S26" s="464"/>
      <c r="T26" s="464"/>
    </row>
    <row r="27" spans="2:25" x14ac:dyDescent="0.25">
      <c r="B27" s="620"/>
      <c r="C27" s="620"/>
      <c r="D27" s="620"/>
      <c r="E27" s="620"/>
      <c r="F27" s="620"/>
      <c r="G27" s="620"/>
      <c r="H27" s="620"/>
      <c r="I27" s="620"/>
      <c r="J27" s="620"/>
      <c r="K27" s="620"/>
      <c r="L27" s="620"/>
      <c r="M27" s="620"/>
      <c r="N27" s="620"/>
      <c r="O27" s="620"/>
      <c r="P27" s="454"/>
      <c r="Q27" s="464"/>
      <c r="R27" s="464"/>
      <c r="S27" s="464"/>
      <c r="T27" s="464"/>
    </row>
    <row r="28" spans="2:25" x14ac:dyDescent="0.25">
      <c r="B28" s="620"/>
      <c r="C28" s="620"/>
      <c r="D28" s="620"/>
      <c r="E28" s="620"/>
      <c r="F28" s="620"/>
      <c r="G28" s="620"/>
      <c r="H28" s="620"/>
      <c r="I28" s="620"/>
      <c r="J28" s="620"/>
      <c r="K28" s="620"/>
      <c r="L28" s="620"/>
      <c r="M28" s="620"/>
      <c r="N28" s="620"/>
      <c r="O28" s="620"/>
      <c r="P28" s="454"/>
      <c r="Q28" s="464"/>
      <c r="R28" s="464"/>
      <c r="S28" s="464"/>
      <c r="T28" s="464"/>
    </row>
    <row r="29" spans="2:25" x14ac:dyDescent="0.25">
      <c r="B29" s="620"/>
      <c r="C29" s="620"/>
      <c r="D29" s="620"/>
      <c r="E29" s="620"/>
      <c r="F29" s="620"/>
      <c r="G29" s="620"/>
      <c r="H29" s="620"/>
      <c r="I29" s="620"/>
      <c r="J29" s="620"/>
      <c r="K29" s="620"/>
      <c r="L29" s="620"/>
      <c r="M29" s="620"/>
      <c r="N29" s="620"/>
      <c r="O29" s="620"/>
      <c r="P29" s="454"/>
      <c r="Q29" s="464"/>
      <c r="R29" s="464"/>
      <c r="S29" s="464"/>
      <c r="T29" s="464"/>
      <c r="U29" s="122"/>
      <c r="X29" s="456"/>
      <c r="Y29" s="576"/>
    </row>
    <row r="30" spans="2:25" x14ac:dyDescent="0.25">
      <c r="O30" s="419"/>
      <c r="P30" s="419"/>
      <c r="Q30" s="419"/>
      <c r="R30" s="419"/>
      <c r="S30" s="419"/>
      <c r="T30" s="419"/>
      <c r="U30" s="122"/>
      <c r="X30" s="456"/>
      <c r="Y30" s="576"/>
    </row>
    <row r="31" spans="2:25" x14ac:dyDescent="0.25">
      <c r="B31" s="112" t="s">
        <v>10</v>
      </c>
      <c r="O31" s="419"/>
      <c r="P31" s="419"/>
      <c r="Q31" s="419"/>
      <c r="R31" s="419"/>
      <c r="S31" s="419"/>
      <c r="T31" s="419"/>
      <c r="U31" s="122"/>
      <c r="X31" s="456"/>
      <c r="Y31" s="576"/>
    </row>
    <row r="32" spans="2:25" x14ac:dyDescent="0.25">
      <c r="B32" s="112" t="s">
        <v>9</v>
      </c>
      <c r="O32" s="419"/>
      <c r="P32" s="419"/>
      <c r="Q32" s="419"/>
      <c r="R32" s="419"/>
      <c r="S32" s="419"/>
      <c r="T32" s="419"/>
      <c r="U32" s="122"/>
      <c r="X32" s="456"/>
      <c r="Y32" s="576"/>
    </row>
    <row r="33" spans="2:25" x14ac:dyDescent="0.25">
      <c r="B33" s="112" t="s">
        <v>8</v>
      </c>
      <c r="O33" s="419"/>
      <c r="P33" s="419"/>
      <c r="Q33" s="419"/>
      <c r="R33" s="419"/>
      <c r="S33" s="419"/>
      <c r="T33" s="419"/>
      <c r="U33" s="122"/>
      <c r="X33" s="456"/>
      <c r="Y33" s="576"/>
    </row>
    <row r="34" spans="2:25" x14ac:dyDescent="0.25">
      <c r="B34" s="112" t="s">
        <v>7</v>
      </c>
      <c r="O34" s="419"/>
      <c r="P34" s="419"/>
      <c r="Q34" s="419"/>
      <c r="R34" s="419"/>
      <c r="S34" s="419"/>
      <c r="T34" s="419"/>
      <c r="U34" s="122"/>
      <c r="X34" s="456"/>
      <c r="Y34" s="576"/>
    </row>
    <row r="35" spans="2:25" x14ac:dyDescent="0.25">
      <c r="B35" s="113" t="s">
        <v>6</v>
      </c>
      <c r="O35" s="419"/>
      <c r="P35" s="419"/>
      <c r="Q35" s="419"/>
      <c r="R35" s="419"/>
      <c r="S35" s="419"/>
      <c r="T35" s="419"/>
      <c r="U35" s="122"/>
      <c r="X35" s="456"/>
      <c r="Y35" s="576"/>
    </row>
    <row r="36" spans="2:25" x14ac:dyDescent="0.25">
      <c r="B36" s="113" t="s">
        <v>151</v>
      </c>
      <c r="O36" s="419"/>
      <c r="P36" s="419"/>
      <c r="Q36" s="419"/>
      <c r="R36" s="419"/>
      <c r="S36" s="419"/>
      <c r="T36" s="419"/>
      <c r="U36" s="122"/>
      <c r="X36" s="456"/>
      <c r="Y36" s="576"/>
    </row>
    <row r="37" spans="2:25" x14ac:dyDescent="0.25">
      <c r="B37" s="113" t="s">
        <v>156</v>
      </c>
      <c r="O37" s="419"/>
      <c r="P37" s="419"/>
      <c r="Q37" s="419"/>
      <c r="R37" s="419"/>
      <c r="S37" s="419"/>
      <c r="T37" s="419"/>
      <c r="U37" s="122"/>
      <c r="X37" s="456"/>
      <c r="Y37" s="576"/>
    </row>
    <row r="38" spans="2:25" x14ac:dyDescent="0.25">
      <c r="B38" s="113" t="s">
        <v>161</v>
      </c>
      <c r="O38" s="419"/>
      <c r="P38" s="419"/>
      <c r="Q38" s="419"/>
      <c r="R38" s="419"/>
      <c r="S38" s="419"/>
      <c r="T38" s="419"/>
      <c r="U38" s="122"/>
      <c r="X38" s="456"/>
      <c r="Y38" s="576"/>
    </row>
    <row r="39" spans="2:25" x14ac:dyDescent="0.25">
      <c r="B39" s="113" t="s">
        <v>166</v>
      </c>
      <c r="O39" s="419"/>
      <c r="P39" s="419"/>
      <c r="Q39" s="419"/>
      <c r="R39" s="419"/>
      <c r="S39" s="419"/>
      <c r="T39" s="419"/>
      <c r="U39" s="122"/>
      <c r="X39" s="456"/>
      <c r="Y39" s="576"/>
    </row>
    <row r="40" spans="2:25" x14ac:dyDescent="0.25">
      <c r="B40" s="113" t="s">
        <v>174</v>
      </c>
      <c r="O40" s="419"/>
      <c r="P40" s="419"/>
      <c r="Q40" s="419"/>
      <c r="R40" s="419"/>
      <c r="S40" s="419"/>
      <c r="T40" s="419"/>
      <c r="U40" s="122"/>
      <c r="X40" s="456"/>
      <c r="Y40" s="576"/>
    </row>
    <row r="41" spans="2:25" x14ac:dyDescent="0.25">
      <c r="B41" s="113" t="s">
        <v>183</v>
      </c>
      <c r="O41" s="419"/>
      <c r="P41" s="419"/>
      <c r="Q41" s="419"/>
      <c r="R41" s="419"/>
      <c r="S41" s="419"/>
      <c r="T41" s="419"/>
      <c r="U41" s="122"/>
      <c r="X41" s="456"/>
      <c r="Y41" s="576"/>
    </row>
    <row r="42" spans="2:25" x14ac:dyDescent="0.25">
      <c r="B42" s="113" t="s">
        <v>189</v>
      </c>
      <c r="O42" s="419"/>
      <c r="P42" s="419"/>
      <c r="Q42" s="419"/>
      <c r="R42" s="419"/>
      <c r="S42" s="419"/>
      <c r="T42" s="419"/>
      <c r="U42" s="122"/>
      <c r="X42" s="456"/>
      <c r="Y42" s="576"/>
    </row>
    <row r="43" spans="2:25" x14ac:dyDescent="0.25">
      <c r="B43" s="113" t="s">
        <v>195</v>
      </c>
      <c r="O43" s="419"/>
      <c r="P43" s="419"/>
      <c r="Q43" s="419"/>
      <c r="R43" s="419"/>
      <c r="S43" s="419"/>
      <c r="T43" s="419"/>
      <c r="U43" s="122"/>
      <c r="X43" s="456"/>
      <c r="Y43" s="576"/>
    </row>
    <row r="44" spans="2:25" x14ac:dyDescent="0.25">
      <c r="B44" s="113" t="s">
        <v>227</v>
      </c>
      <c r="O44" s="419"/>
      <c r="P44" s="419"/>
      <c r="Q44" s="419"/>
      <c r="R44" s="419"/>
      <c r="S44" s="419"/>
      <c r="T44" s="419"/>
      <c r="U44" s="122"/>
      <c r="X44" s="456"/>
      <c r="Y44" s="576"/>
    </row>
    <row r="45" spans="2:25" x14ac:dyDescent="0.25">
      <c r="B45" s="113" t="s">
        <v>233</v>
      </c>
      <c r="O45" s="420"/>
      <c r="P45" s="420"/>
      <c r="Q45" s="420"/>
      <c r="R45" s="420"/>
      <c r="S45" s="420"/>
      <c r="T45" s="420"/>
      <c r="U45" s="421"/>
      <c r="X45" s="457"/>
      <c r="Y45" s="577"/>
    </row>
    <row r="46" spans="2:25" x14ac:dyDescent="0.25">
      <c r="B46" s="113" t="s">
        <v>239</v>
      </c>
    </row>
    <row r="47" spans="2:25" x14ac:dyDescent="0.25">
      <c r="B47" s="113" t="s">
        <v>265</v>
      </c>
    </row>
    <row r="48" spans="2:25" x14ac:dyDescent="0.25">
      <c r="B48" s="113" t="s">
        <v>270</v>
      </c>
    </row>
    <row r="49" spans="2:2" x14ac:dyDescent="0.25">
      <c r="B49" s="113" t="s">
        <v>277</v>
      </c>
    </row>
  </sheetData>
  <mergeCells count="4">
    <mergeCell ref="B24:O29"/>
    <mergeCell ref="B1:T1"/>
    <mergeCell ref="B2:T2"/>
    <mergeCell ref="B3:T3"/>
  </mergeCells>
  <pageMargins left="0.7" right="0.7" top="0.75" bottom="0.75" header="0.3" footer="0.3"/>
  <pageSetup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65"/>
  <sheetViews>
    <sheetView workbookViewId="0">
      <selection activeCell="B44" sqref="B44"/>
    </sheetView>
  </sheetViews>
  <sheetFormatPr baseColWidth="10" defaultRowHeight="15" x14ac:dyDescent="0.25"/>
  <cols>
    <col min="1" max="1" width="1.7109375" style="11" customWidth="1"/>
    <col min="2" max="2" width="27.85546875" customWidth="1"/>
    <col min="3" max="20" width="9.28515625" customWidth="1"/>
  </cols>
  <sheetData>
    <row r="1" spans="2:49" x14ac:dyDescent="0.25">
      <c r="B1" s="594" t="s">
        <v>0</v>
      </c>
      <c r="C1" s="594"/>
      <c r="D1" s="594"/>
      <c r="E1" s="594"/>
      <c r="F1" s="594"/>
      <c r="G1" s="594"/>
      <c r="H1" s="594"/>
      <c r="I1" s="594"/>
      <c r="J1" s="594"/>
      <c r="K1" s="594"/>
      <c r="L1" s="594"/>
      <c r="M1" s="594"/>
      <c r="N1" s="594"/>
      <c r="O1" s="594"/>
      <c r="P1" s="594"/>
      <c r="Q1" s="594"/>
      <c r="R1" s="594"/>
      <c r="S1" s="594"/>
      <c r="T1" s="594"/>
    </row>
    <row r="2" spans="2:49" x14ac:dyDescent="0.25">
      <c r="B2" s="594" t="s">
        <v>1</v>
      </c>
      <c r="C2" s="594"/>
      <c r="D2" s="594"/>
      <c r="E2" s="594"/>
      <c r="F2" s="594"/>
      <c r="G2" s="594"/>
      <c r="H2" s="594"/>
      <c r="I2" s="594"/>
      <c r="J2" s="594"/>
      <c r="K2" s="594"/>
      <c r="L2" s="594"/>
      <c r="M2" s="594"/>
      <c r="N2" s="594"/>
      <c r="O2" s="594"/>
      <c r="P2" s="594"/>
      <c r="Q2" s="594"/>
      <c r="R2" s="594"/>
      <c r="S2" s="594"/>
      <c r="T2" s="594"/>
    </row>
    <row r="3" spans="2:49" x14ac:dyDescent="0.25">
      <c r="B3" s="594" t="s">
        <v>78</v>
      </c>
      <c r="C3" s="594"/>
      <c r="D3" s="594"/>
      <c r="E3" s="594"/>
      <c r="F3" s="594"/>
      <c r="G3" s="594"/>
      <c r="H3" s="594"/>
      <c r="I3" s="594"/>
      <c r="J3" s="594"/>
      <c r="K3" s="594"/>
      <c r="L3" s="594"/>
      <c r="M3" s="594"/>
      <c r="N3" s="594"/>
      <c r="O3" s="594"/>
      <c r="P3" s="594"/>
      <c r="Q3" s="594"/>
      <c r="R3" s="594"/>
      <c r="S3" s="594"/>
      <c r="T3" s="594"/>
    </row>
    <row r="4" spans="2:49" ht="15.75" thickBot="1" x14ac:dyDescent="0.3"/>
    <row r="5" spans="2:49" ht="15.75" thickBot="1" x14ac:dyDescent="0.3">
      <c r="B5" s="55"/>
      <c r="C5" s="89">
        <v>2008</v>
      </c>
      <c r="D5" s="90">
        <v>2009</v>
      </c>
      <c r="E5" s="90">
        <v>2010</v>
      </c>
      <c r="F5" s="291">
        <v>2011</v>
      </c>
      <c r="G5" s="90">
        <v>2012</v>
      </c>
      <c r="H5" s="291">
        <v>2013</v>
      </c>
      <c r="I5" s="291">
        <v>2014</v>
      </c>
      <c r="J5" s="291">
        <v>2015</v>
      </c>
      <c r="K5" s="291">
        <v>2016</v>
      </c>
      <c r="L5" s="291">
        <v>2017</v>
      </c>
      <c r="M5" s="291">
        <v>2018</v>
      </c>
      <c r="N5" s="291">
        <v>2019</v>
      </c>
      <c r="O5" s="291">
        <v>2020</v>
      </c>
      <c r="P5" s="291">
        <v>2021</v>
      </c>
      <c r="Q5" s="291">
        <v>2022</v>
      </c>
      <c r="R5" s="291">
        <v>2023</v>
      </c>
      <c r="S5" s="291">
        <v>2024</v>
      </c>
      <c r="T5" s="91">
        <v>2025</v>
      </c>
      <c r="AT5" s="621" t="s">
        <v>77</v>
      </c>
      <c r="AU5" s="621"/>
      <c r="AV5" s="621"/>
      <c r="AW5" s="621"/>
    </row>
    <row r="6" spans="2:49" x14ac:dyDescent="0.25">
      <c r="B6" s="117" t="s">
        <v>76</v>
      </c>
      <c r="C6" s="86">
        <v>32</v>
      </c>
      <c r="D6" s="87">
        <v>89</v>
      </c>
      <c r="E6" s="87">
        <v>110</v>
      </c>
      <c r="F6" s="292">
        <v>146</v>
      </c>
      <c r="G6" s="325">
        <v>211</v>
      </c>
      <c r="H6" s="327">
        <v>292</v>
      </c>
      <c r="I6" s="327">
        <v>267</v>
      </c>
      <c r="J6" s="345">
        <v>279</v>
      </c>
      <c r="K6" s="345">
        <v>284</v>
      </c>
      <c r="L6" s="345">
        <v>267</v>
      </c>
      <c r="M6" s="345">
        <v>270</v>
      </c>
      <c r="N6" s="345">
        <v>291</v>
      </c>
      <c r="O6" s="345">
        <v>283</v>
      </c>
      <c r="P6" s="345">
        <v>294</v>
      </c>
      <c r="Q6" s="345">
        <v>315</v>
      </c>
      <c r="R6" s="345">
        <v>328</v>
      </c>
      <c r="S6" s="345">
        <v>318</v>
      </c>
      <c r="T6" s="328">
        <v>348</v>
      </c>
      <c r="AP6" s="107">
        <v>2008</v>
      </c>
      <c r="AQ6" s="107">
        <v>2009</v>
      </c>
      <c r="AR6" s="107">
        <v>2010</v>
      </c>
      <c r="AS6" s="110">
        <v>2011</v>
      </c>
      <c r="AT6" s="108">
        <v>2008</v>
      </c>
      <c r="AU6" s="108">
        <v>2009</v>
      </c>
      <c r="AV6" s="108">
        <v>2010</v>
      </c>
      <c r="AW6" s="108">
        <v>2011</v>
      </c>
    </row>
    <row r="7" spans="2:49" x14ac:dyDescent="0.25">
      <c r="B7" s="118" t="s">
        <v>79</v>
      </c>
      <c r="C7" s="78">
        <v>103</v>
      </c>
      <c r="D7" s="17">
        <v>95</v>
      </c>
      <c r="E7" s="17">
        <v>106</v>
      </c>
      <c r="F7" s="242">
        <v>114</v>
      </c>
      <c r="G7" s="324">
        <v>196</v>
      </c>
      <c r="H7" s="329">
        <v>168</v>
      </c>
      <c r="I7" s="329">
        <v>157</v>
      </c>
      <c r="J7" s="329">
        <v>129</v>
      </c>
      <c r="K7" s="329">
        <v>184</v>
      </c>
      <c r="L7" s="329">
        <v>177</v>
      </c>
      <c r="M7" s="329">
        <v>168</v>
      </c>
      <c r="N7" s="329">
        <v>197</v>
      </c>
      <c r="O7" s="329">
        <v>246</v>
      </c>
      <c r="P7" s="329">
        <v>207</v>
      </c>
      <c r="Q7" s="329">
        <v>216</v>
      </c>
      <c r="R7" s="329">
        <v>255</v>
      </c>
      <c r="S7" s="329">
        <v>244</v>
      </c>
      <c r="T7" s="326">
        <v>262</v>
      </c>
      <c r="AP7" s="107">
        <v>32</v>
      </c>
      <c r="AQ7" s="107">
        <v>89</v>
      </c>
      <c r="AR7" s="107">
        <v>110</v>
      </c>
      <c r="AS7" s="107">
        <v>146</v>
      </c>
      <c r="AT7" s="106">
        <v>92</v>
      </c>
      <c r="AU7" s="106">
        <v>71</v>
      </c>
      <c r="AV7" s="106">
        <v>71</v>
      </c>
      <c r="AW7" s="106">
        <v>71</v>
      </c>
    </row>
    <row r="8" spans="2:49" ht="15.75" thickBot="1" x14ac:dyDescent="0.3">
      <c r="B8" s="118" t="s">
        <v>214</v>
      </c>
      <c r="C8" s="78">
        <v>1457</v>
      </c>
      <c r="D8" s="17">
        <v>1813</v>
      </c>
      <c r="E8" s="17">
        <v>2224</v>
      </c>
      <c r="F8" s="242">
        <v>2254</v>
      </c>
      <c r="G8" s="324">
        <v>2403</v>
      </c>
      <c r="H8" s="329">
        <v>2655</v>
      </c>
      <c r="I8" s="329">
        <v>2710</v>
      </c>
      <c r="J8" s="329">
        <v>2716</v>
      </c>
      <c r="K8" s="329">
        <v>2886</v>
      </c>
      <c r="L8" s="329">
        <v>3278</v>
      </c>
      <c r="M8" s="329">
        <v>3285</v>
      </c>
      <c r="N8" s="329">
        <v>3384</v>
      </c>
      <c r="O8" s="329">
        <v>3456</v>
      </c>
      <c r="P8" s="329">
        <v>3426</v>
      </c>
      <c r="Q8" s="329">
        <v>3197</v>
      </c>
      <c r="R8" s="329">
        <v>6256</v>
      </c>
      <c r="S8" s="329">
        <v>5553</v>
      </c>
      <c r="T8" s="326">
        <v>5118</v>
      </c>
      <c r="AP8">
        <v>103</v>
      </c>
      <c r="AQ8">
        <v>95</v>
      </c>
      <c r="AR8">
        <v>106</v>
      </c>
      <c r="AS8">
        <v>114</v>
      </c>
      <c r="AT8" s="106"/>
      <c r="AU8" s="106"/>
      <c r="AV8" s="106"/>
      <c r="AW8" s="106"/>
    </row>
    <row r="9" spans="2:49" ht="15.75" thickBot="1" x14ac:dyDescent="0.3">
      <c r="B9" s="119" t="s">
        <v>5</v>
      </c>
      <c r="C9" s="82">
        <v>1592</v>
      </c>
      <c r="D9" s="83">
        <v>1997</v>
      </c>
      <c r="E9" s="83">
        <v>2440</v>
      </c>
      <c r="F9" s="243">
        <v>2514</v>
      </c>
      <c r="G9" s="83">
        <v>2810</v>
      </c>
      <c r="H9" s="243">
        <v>3115</v>
      </c>
      <c r="I9" s="243">
        <v>3134</v>
      </c>
      <c r="J9" s="243">
        <v>3124</v>
      </c>
      <c r="K9" s="243">
        <v>3354</v>
      </c>
      <c r="L9" s="243">
        <v>3722</v>
      </c>
      <c r="M9" s="243">
        <v>3723</v>
      </c>
      <c r="N9" s="243">
        <v>3872</v>
      </c>
      <c r="O9" s="243">
        <v>3985</v>
      </c>
      <c r="P9" s="243">
        <v>3927</v>
      </c>
      <c r="Q9" s="243">
        <v>3728</v>
      </c>
      <c r="R9" s="243">
        <v>6839</v>
      </c>
      <c r="S9" s="243">
        <v>6115</v>
      </c>
      <c r="T9" s="22">
        <v>5728</v>
      </c>
      <c r="AP9">
        <v>47</v>
      </c>
      <c r="AQ9" s="109">
        <v>42</v>
      </c>
      <c r="AR9" s="109">
        <v>56</v>
      </c>
      <c r="AS9" s="111">
        <v>53</v>
      </c>
      <c r="AT9" s="106"/>
      <c r="AU9" s="106"/>
      <c r="AV9" s="106"/>
      <c r="AW9" s="106"/>
    </row>
    <row r="10" spans="2:49" x14ac:dyDescent="0.25">
      <c r="AP10">
        <v>742</v>
      </c>
      <c r="AQ10" s="109">
        <v>1369</v>
      </c>
      <c r="AR10" s="109">
        <v>1520</v>
      </c>
      <c r="AT10" s="106"/>
      <c r="AU10" s="106"/>
      <c r="AV10" s="106"/>
      <c r="AW10" s="106"/>
    </row>
    <row r="32" spans="2:18" ht="15" customHeight="1" x14ac:dyDescent="0.25">
      <c r="B32" s="620" t="s">
        <v>288</v>
      </c>
      <c r="C32" s="620"/>
      <c r="D32" s="620"/>
      <c r="E32" s="620"/>
      <c r="F32" s="620"/>
      <c r="G32" s="620"/>
      <c r="H32" s="620"/>
      <c r="I32" s="620"/>
      <c r="J32" s="620"/>
      <c r="K32" s="620"/>
      <c r="L32" s="620"/>
      <c r="M32" s="620"/>
      <c r="N32" s="620"/>
      <c r="O32" s="620"/>
      <c r="P32" s="620"/>
      <c r="Q32" s="620"/>
      <c r="R32" s="620"/>
    </row>
    <row r="33" spans="2:18" x14ac:dyDescent="0.25">
      <c r="B33" s="620"/>
      <c r="C33" s="620"/>
      <c r="D33" s="620"/>
      <c r="E33" s="620"/>
      <c r="F33" s="620"/>
      <c r="G33" s="620"/>
      <c r="H33" s="620"/>
      <c r="I33" s="620"/>
      <c r="J33" s="620"/>
      <c r="K33" s="620"/>
      <c r="L33" s="620"/>
      <c r="M33" s="620"/>
      <c r="N33" s="620"/>
      <c r="O33" s="620"/>
      <c r="P33" s="620"/>
      <c r="Q33" s="620"/>
      <c r="R33" s="620"/>
    </row>
    <row r="34" spans="2:18" ht="15" customHeight="1" x14ac:dyDescent="0.25">
      <c r="B34" s="620"/>
      <c r="C34" s="620"/>
      <c r="D34" s="620"/>
      <c r="E34" s="620"/>
      <c r="F34" s="620"/>
      <c r="G34" s="620"/>
      <c r="H34" s="620"/>
      <c r="I34" s="620"/>
      <c r="J34" s="620"/>
      <c r="K34" s="620"/>
      <c r="L34" s="620"/>
      <c r="M34" s="620"/>
      <c r="N34" s="620"/>
      <c r="O34" s="620"/>
      <c r="P34" s="620"/>
      <c r="Q34" s="620"/>
      <c r="R34" s="620"/>
    </row>
    <row r="35" spans="2:18" x14ac:dyDescent="0.25">
      <c r="B35" s="620"/>
      <c r="C35" s="620"/>
      <c r="D35" s="620"/>
      <c r="E35" s="620"/>
      <c r="F35" s="620"/>
      <c r="G35" s="620"/>
      <c r="H35" s="620"/>
      <c r="I35" s="620"/>
      <c r="J35" s="620"/>
      <c r="K35" s="620"/>
      <c r="L35" s="620"/>
      <c r="M35" s="620"/>
      <c r="N35" s="620"/>
      <c r="O35" s="620"/>
      <c r="P35" s="620"/>
      <c r="Q35" s="620"/>
      <c r="R35" s="620"/>
    </row>
    <row r="36" spans="2:18" x14ac:dyDescent="0.25">
      <c r="B36" s="620"/>
      <c r="C36" s="620"/>
      <c r="D36" s="620"/>
      <c r="E36" s="620"/>
      <c r="F36" s="620"/>
      <c r="G36" s="620"/>
      <c r="H36" s="620"/>
      <c r="I36" s="620"/>
      <c r="J36" s="620"/>
      <c r="K36" s="620"/>
      <c r="L36" s="620"/>
      <c r="M36" s="620"/>
      <c r="N36" s="620"/>
      <c r="O36" s="620"/>
      <c r="P36" s="620"/>
      <c r="Q36" s="620"/>
      <c r="R36" s="620"/>
    </row>
    <row r="37" spans="2:18" x14ac:dyDescent="0.25">
      <c r="B37" s="620"/>
      <c r="C37" s="620"/>
      <c r="D37" s="620"/>
      <c r="E37" s="620"/>
      <c r="F37" s="620"/>
      <c r="G37" s="620"/>
      <c r="H37" s="620"/>
      <c r="I37" s="620"/>
      <c r="J37" s="620"/>
      <c r="K37" s="620"/>
      <c r="L37" s="620"/>
      <c r="M37" s="620"/>
      <c r="N37" s="620"/>
      <c r="O37" s="620"/>
      <c r="P37" s="620"/>
      <c r="Q37" s="620"/>
      <c r="R37" s="620"/>
    </row>
    <row r="38" spans="2:18" x14ac:dyDescent="0.25">
      <c r="B38" s="620"/>
      <c r="C38" s="620"/>
      <c r="D38" s="620"/>
      <c r="E38" s="620"/>
      <c r="F38" s="620"/>
      <c r="G38" s="620"/>
      <c r="H38" s="620"/>
      <c r="I38" s="620"/>
      <c r="J38" s="620"/>
      <c r="K38" s="620"/>
      <c r="L38" s="620"/>
      <c r="M38" s="620"/>
      <c r="N38" s="620"/>
      <c r="O38" s="620"/>
      <c r="P38" s="620"/>
      <c r="Q38" s="620"/>
      <c r="R38" s="620"/>
    </row>
    <row r="39" spans="2:18" x14ac:dyDescent="0.25">
      <c r="B39" s="620"/>
      <c r="C39" s="620"/>
      <c r="D39" s="620"/>
      <c r="E39" s="620"/>
      <c r="F39" s="620"/>
      <c r="G39" s="620"/>
      <c r="H39" s="620"/>
      <c r="I39" s="620"/>
      <c r="J39" s="620"/>
      <c r="K39" s="620"/>
      <c r="L39" s="620"/>
      <c r="M39" s="620"/>
      <c r="N39" s="620"/>
      <c r="O39" s="620"/>
      <c r="P39" s="620"/>
      <c r="Q39" s="620"/>
      <c r="R39" s="620"/>
    </row>
    <row r="40" spans="2:18" x14ac:dyDescent="0.25">
      <c r="B40" s="620"/>
      <c r="C40" s="620"/>
      <c r="D40" s="620"/>
      <c r="E40" s="620"/>
      <c r="F40" s="620"/>
      <c r="G40" s="620"/>
      <c r="H40" s="620"/>
      <c r="I40" s="620"/>
      <c r="J40" s="620"/>
      <c r="K40" s="620"/>
      <c r="L40" s="620"/>
      <c r="M40" s="620"/>
      <c r="N40" s="620"/>
      <c r="O40" s="620"/>
      <c r="P40" s="620"/>
      <c r="Q40" s="620"/>
      <c r="R40" s="620"/>
    </row>
    <row r="41" spans="2:18" x14ac:dyDescent="0.25">
      <c r="B41" s="620"/>
      <c r="C41" s="620"/>
      <c r="D41" s="620"/>
      <c r="E41" s="620"/>
      <c r="F41" s="620"/>
      <c r="G41" s="620"/>
      <c r="H41" s="620"/>
      <c r="I41" s="620"/>
      <c r="J41" s="620"/>
      <c r="K41" s="620"/>
      <c r="L41" s="620"/>
      <c r="M41" s="620"/>
      <c r="N41" s="620"/>
      <c r="O41" s="620"/>
      <c r="P41" s="620"/>
      <c r="Q41" s="620"/>
      <c r="R41" s="620"/>
    </row>
    <row r="42" spans="2:18" x14ac:dyDescent="0.25">
      <c r="B42" s="620"/>
      <c r="C42" s="620"/>
      <c r="D42" s="620"/>
      <c r="E42" s="620"/>
      <c r="F42" s="620"/>
      <c r="G42" s="620"/>
      <c r="H42" s="620"/>
      <c r="I42" s="620"/>
      <c r="J42" s="620"/>
      <c r="K42" s="620"/>
      <c r="L42" s="620"/>
      <c r="M42" s="620"/>
      <c r="N42" s="620"/>
      <c r="O42" s="620"/>
      <c r="P42" s="620"/>
      <c r="Q42" s="620"/>
      <c r="R42" s="620"/>
    </row>
    <row r="43" spans="2:18" x14ac:dyDescent="0.25">
      <c r="B43" s="620"/>
      <c r="C43" s="620"/>
      <c r="D43" s="620"/>
      <c r="E43" s="620"/>
      <c r="F43" s="620"/>
      <c r="G43" s="620"/>
      <c r="H43" s="620"/>
      <c r="I43" s="620"/>
      <c r="J43" s="620"/>
      <c r="K43" s="620"/>
      <c r="L43" s="620"/>
      <c r="M43" s="620"/>
      <c r="N43" s="620"/>
      <c r="O43" s="620"/>
      <c r="P43" s="620"/>
      <c r="Q43" s="620"/>
      <c r="R43" s="620"/>
    </row>
    <row r="44" spans="2:18" x14ac:dyDescent="0.25">
      <c r="B44" s="390"/>
      <c r="C44" s="390"/>
      <c r="D44" s="390"/>
      <c r="E44" s="390"/>
      <c r="F44" s="390"/>
      <c r="G44" s="390"/>
      <c r="H44" s="390"/>
      <c r="I44" s="390"/>
      <c r="J44" s="390"/>
      <c r="K44" s="390"/>
      <c r="L44" s="390"/>
      <c r="M44" s="390"/>
      <c r="N44" s="390"/>
      <c r="O44" s="390"/>
      <c r="P44" s="390"/>
      <c r="Q44" s="390"/>
      <c r="R44" s="390"/>
    </row>
    <row r="45" spans="2:18" x14ac:dyDescent="0.25">
      <c r="B45" s="390"/>
      <c r="C45" s="390"/>
      <c r="D45" s="390"/>
      <c r="E45" s="390"/>
      <c r="F45" s="390"/>
      <c r="G45" s="390"/>
      <c r="H45" s="390"/>
      <c r="I45" s="390"/>
      <c r="J45" s="390"/>
      <c r="K45" s="390"/>
      <c r="L45" s="390"/>
      <c r="M45" s="390"/>
      <c r="N45" s="390"/>
      <c r="O45" s="390"/>
      <c r="P45" s="390"/>
      <c r="Q45" s="390"/>
      <c r="R45" s="390"/>
    </row>
    <row r="46" spans="2:18" x14ac:dyDescent="0.25">
      <c r="B46" s="390"/>
      <c r="C46" s="390"/>
      <c r="D46" s="390"/>
      <c r="E46" s="390"/>
      <c r="F46" s="390"/>
      <c r="G46" s="390"/>
      <c r="H46" s="390"/>
      <c r="I46" s="390"/>
      <c r="J46" s="390"/>
      <c r="K46" s="390"/>
      <c r="L46" s="390"/>
    </row>
    <row r="47" spans="2:18" x14ac:dyDescent="0.25">
      <c r="B47" s="112" t="s">
        <v>80</v>
      </c>
      <c r="C47" s="390"/>
      <c r="D47" s="390"/>
      <c r="E47" s="390"/>
      <c r="F47" s="390"/>
      <c r="G47" s="390"/>
      <c r="H47" s="390"/>
      <c r="I47" s="390"/>
      <c r="J47" s="390"/>
      <c r="K47" s="390"/>
    </row>
    <row r="48" spans="2:18" x14ac:dyDescent="0.25">
      <c r="B48" s="112" t="s">
        <v>81</v>
      </c>
      <c r="C48" s="390"/>
      <c r="D48" s="390"/>
      <c r="E48" s="390"/>
      <c r="F48" s="390"/>
      <c r="G48" s="390"/>
      <c r="H48" s="390"/>
      <c r="I48" s="390"/>
      <c r="J48" s="390"/>
      <c r="K48" s="390"/>
    </row>
    <row r="49" spans="2:11" x14ac:dyDescent="0.25">
      <c r="B49" s="112" t="s">
        <v>82</v>
      </c>
      <c r="C49" s="390"/>
      <c r="D49" s="390"/>
      <c r="E49" s="390"/>
      <c r="F49" s="390"/>
      <c r="G49" s="390"/>
      <c r="H49" s="390"/>
      <c r="I49" s="390"/>
      <c r="J49" s="390"/>
      <c r="K49" s="390"/>
    </row>
    <row r="50" spans="2:11" x14ac:dyDescent="0.25">
      <c r="B50" s="112" t="s">
        <v>83</v>
      </c>
    </row>
    <row r="51" spans="2:11" x14ac:dyDescent="0.25">
      <c r="B51" s="113" t="s">
        <v>84</v>
      </c>
    </row>
    <row r="52" spans="2:11" x14ac:dyDescent="0.25">
      <c r="B52" s="113" t="s">
        <v>150</v>
      </c>
    </row>
    <row r="53" spans="2:11" x14ac:dyDescent="0.25">
      <c r="B53" s="112" t="s">
        <v>157</v>
      </c>
    </row>
    <row r="54" spans="2:11" x14ac:dyDescent="0.25">
      <c r="B54" s="113" t="s">
        <v>162</v>
      </c>
    </row>
    <row r="55" spans="2:11" x14ac:dyDescent="0.25">
      <c r="B55" s="113" t="s">
        <v>163</v>
      </c>
    </row>
    <row r="56" spans="2:11" x14ac:dyDescent="0.25">
      <c r="B56" s="113" t="s">
        <v>167</v>
      </c>
    </row>
    <row r="57" spans="2:11" x14ac:dyDescent="0.25">
      <c r="B57" s="113" t="s">
        <v>184</v>
      </c>
    </row>
    <row r="58" spans="2:11" x14ac:dyDescent="0.25">
      <c r="B58" s="113" t="s">
        <v>187</v>
      </c>
    </row>
    <row r="59" spans="2:11" x14ac:dyDescent="0.25">
      <c r="B59" s="113" t="s">
        <v>215</v>
      </c>
    </row>
    <row r="60" spans="2:11" x14ac:dyDescent="0.25">
      <c r="B60" s="113" t="s">
        <v>228</v>
      </c>
    </row>
    <row r="61" spans="2:11" x14ac:dyDescent="0.25">
      <c r="B61" s="113" t="s">
        <v>229</v>
      </c>
    </row>
    <row r="62" spans="2:11" x14ac:dyDescent="0.25">
      <c r="B62" s="113" t="s">
        <v>235</v>
      </c>
    </row>
    <row r="63" spans="2:11" x14ac:dyDescent="0.25">
      <c r="B63" s="113" t="s">
        <v>266</v>
      </c>
    </row>
    <row r="64" spans="2:11" x14ac:dyDescent="0.25">
      <c r="B64" s="113" t="s">
        <v>271</v>
      </c>
    </row>
    <row r="65" spans="2:2" x14ac:dyDescent="0.25">
      <c r="B65" s="113" t="s">
        <v>278</v>
      </c>
    </row>
  </sheetData>
  <mergeCells count="5">
    <mergeCell ref="AT5:AW5"/>
    <mergeCell ref="B32:R43"/>
    <mergeCell ref="B1:T1"/>
    <mergeCell ref="B2:T2"/>
    <mergeCell ref="B3:T3"/>
  </mergeCells>
  <pageMargins left="0.7" right="0.7" top="0.75" bottom="0.75" header="0.3" footer="0.3"/>
  <pageSetup scale="85"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44"/>
  <sheetViews>
    <sheetView workbookViewId="0">
      <selection activeCell="Q9" sqref="Q9"/>
    </sheetView>
  </sheetViews>
  <sheetFormatPr baseColWidth="10" defaultRowHeight="15" x14ac:dyDescent="0.25"/>
  <cols>
    <col min="1" max="1" width="1.5703125" style="189" customWidth="1"/>
    <col min="2" max="2" width="19" style="189" bestFit="1" customWidth="1"/>
    <col min="3" max="4" width="10.7109375" style="189" customWidth="1"/>
    <col min="5" max="5" width="8" style="189" bestFit="1" customWidth="1"/>
    <col min="6" max="8" width="10.7109375" style="189" customWidth="1"/>
    <col min="9" max="9" width="8" style="189" bestFit="1" customWidth="1"/>
    <col min="10" max="12" width="10.7109375" style="189" customWidth="1"/>
    <col min="13" max="13" width="8" style="189" bestFit="1" customWidth="1"/>
    <col min="14" max="14" width="10.7109375" style="189" customWidth="1"/>
    <col min="15" max="16384" width="11.42578125" style="189"/>
  </cols>
  <sheetData>
    <row r="1" spans="2:18" x14ac:dyDescent="0.25">
      <c r="B1" s="594" t="s">
        <v>0</v>
      </c>
      <c r="C1" s="594"/>
      <c r="D1" s="594"/>
      <c r="E1" s="594"/>
      <c r="F1" s="594"/>
      <c r="G1" s="594"/>
      <c r="H1" s="594"/>
      <c r="I1" s="594"/>
      <c r="J1" s="594"/>
      <c r="K1" s="594"/>
      <c r="L1" s="594"/>
      <c r="M1" s="594"/>
      <c r="N1" s="594"/>
      <c r="O1" s="594"/>
      <c r="P1" s="594"/>
      <c r="Q1" s="594"/>
    </row>
    <row r="2" spans="2:18" x14ac:dyDescent="0.25">
      <c r="B2" s="594" t="s">
        <v>1</v>
      </c>
      <c r="C2" s="594"/>
      <c r="D2" s="594"/>
      <c r="E2" s="594"/>
      <c r="F2" s="594"/>
      <c r="G2" s="594"/>
      <c r="H2" s="594"/>
      <c r="I2" s="594"/>
      <c r="J2" s="594"/>
      <c r="K2" s="594"/>
      <c r="L2" s="594"/>
      <c r="M2" s="594"/>
      <c r="N2" s="594"/>
      <c r="O2" s="594"/>
      <c r="P2" s="594"/>
      <c r="Q2" s="594"/>
    </row>
    <row r="3" spans="2:18" x14ac:dyDescent="0.25">
      <c r="B3" s="594" t="s">
        <v>225</v>
      </c>
      <c r="C3" s="594"/>
      <c r="D3" s="594"/>
      <c r="E3" s="594"/>
      <c r="F3" s="594"/>
      <c r="G3" s="594"/>
      <c r="H3" s="594"/>
      <c r="I3" s="594"/>
      <c r="J3" s="594"/>
      <c r="K3" s="594"/>
      <c r="L3" s="594"/>
      <c r="M3" s="594"/>
      <c r="N3" s="594"/>
      <c r="O3" s="594"/>
      <c r="P3" s="594"/>
      <c r="Q3" s="594"/>
    </row>
    <row r="5" spans="2:18" x14ac:dyDescent="0.25">
      <c r="B5" s="189" t="s">
        <v>216</v>
      </c>
    </row>
    <row r="6" spans="2:18" s="131" customFormat="1" x14ac:dyDescent="0.25">
      <c r="B6" s="441"/>
      <c r="C6" s="622" t="s">
        <v>145</v>
      </c>
      <c r="D6" s="623"/>
      <c r="E6" s="623"/>
      <c r="F6" s="624"/>
      <c r="G6" s="622" t="s">
        <v>146</v>
      </c>
      <c r="H6" s="623"/>
      <c r="I6" s="623"/>
      <c r="J6" s="624"/>
      <c r="K6" s="622" t="s">
        <v>38</v>
      </c>
      <c r="L6" s="623"/>
      <c r="M6" s="623"/>
      <c r="N6" s="624"/>
      <c r="O6" s="625" t="s">
        <v>217</v>
      </c>
      <c r="P6" s="626"/>
      <c r="Q6" s="627"/>
    </row>
    <row r="7" spans="2:18" s="425" customFormat="1" ht="30" x14ac:dyDescent="0.25">
      <c r="B7" s="442"/>
      <c r="C7" s="444" t="s">
        <v>218</v>
      </c>
      <c r="D7" s="445" t="s">
        <v>219</v>
      </c>
      <c r="E7" s="425" t="s">
        <v>220</v>
      </c>
      <c r="F7" s="427" t="s">
        <v>221</v>
      </c>
      <c r="G7" s="444" t="s">
        <v>218</v>
      </c>
      <c r="H7" s="445" t="s">
        <v>219</v>
      </c>
      <c r="I7" s="425" t="s">
        <v>220</v>
      </c>
      <c r="J7" s="427" t="s">
        <v>222</v>
      </c>
      <c r="K7" s="444" t="s">
        <v>218</v>
      </c>
      <c r="L7" s="445" t="s">
        <v>219</v>
      </c>
      <c r="M7" s="425" t="s">
        <v>220</v>
      </c>
      <c r="N7" s="427" t="s">
        <v>213</v>
      </c>
      <c r="O7" s="424" t="s">
        <v>145</v>
      </c>
      <c r="P7" s="425" t="s">
        <v>146</v>
      </c>
      <c r="Q7" s="426" t="s">
        <v>38</v>
      </c>
    </row>
    <row r="8" spans="2:18" s="392" customFormat="1" x14ac:dyDescent="0.25">
      <c r="B8" s="107" t="s">
        <v>224</v>
      </c>
      <c r="C8" s="434">
        <v>40984</v>
      </c>
      <c r="D8" s="435">
        <v>2016</v>
      </c>
      <c r="E8" s="435">
        <v>906</v>
      </c>
      <c r="F8" s="436">
        <v>43906</v>
      </c>
      <c r="G8" s="434">
        <v>43242</v>
      </c>
      <c r="H8" s="435">
        <v>1903</v>
      </c>
      <c r="I8" s="435">
        <v>429</v>
      </c>
      <c r="J8" s="436">
        <v>45574</v>
      </c>
      <c r="K8" s="434">
        <f t="shared" ref="K8:M8" si="0">C8+G8</f>
        <v>84226</v>
      </c>
      <c r="L8" s="435">
        <f t="shared" si="0"/>
        <v>3919</v>
      </c>
      <c r="M8" s="435">
        <f t="shared" si="0"/>
        <v>1335</v>
      </c>
      <c r="N8" s="436">
        <v>89480</v>
      </c>
      <c r="O8" s="437">
        <f t="shared" ref="O8" si="1">D8/SUM(C8:D8)</f>
        <v>4.6883720930232561E-2</v>
      </c>
      <c r="P8" s="438">
        <f t="shared" ref="P8" si="2">H8/SUM(G8:H8)</f>
        <v>4.2153062354635062E-2</v>
      </c>
      <c r="Q8" s="439">
        <f t="shared" ref="Q8" si="3">L8/SUM(K8:L8)</f>
        <v>4.4460831584321292E-2</v>
      </c>
    </row>
    <row r="9" spans="2:18" x14ac:dyDescent="0.25">
      <c r="B9" s="443" t="s">
        <v>223</v>
      </c>
      <c r="C9" s="428">
        <v>15324275</v>
      </c>
      <c r="D9" s="429">
        <v>867892</v>
      </c>
      <c r="E9" s="429">
        <v>268929</v>
      </c>
      <c r="F9" s="430">
        <v>16461096</v>
      </c>
      <c r="G9" s="428">
        <v>16641795</v>
      </c>
      <c r="H9" s="429">
        <v>878629</v>
      </c>
      <c r="I9" s="429">
        <v>199292</v>
      </c>
      <c r="J9" s="430">
        <v>17719716</v>
      </c>
      <c r="K9" s="428">
        <f t="shared" ref="K9:M9" si="4">C9+G9</f>
        <v>31966070</v>
      </c>
      <c r="L9" s="429">
        <f t="shared" si="4"/>
        <v>1746521</v>
      </c>
      <c r="M9" s="429">
        <f t="shared" si="4"/>
        <v>468221</v>
      </c>
      <c r="N9" s="430">
        <v>34180812</v>
      </c>
      <c r="O9" s="431">
        <f t="shared" ref="O9" si="5">D9/SUM(C9:D9)</f>
        <v>5.3599496596101068E-2</v>
      </c>
      <c r="P9" s="432">
        <f t="shared" ref="P9" si="6">H9/SUM(G9:H9)</f>
        <v>5.0148843429816542E-2</v>
      </c>
      <c r="Q9" s="433">
        <f t="shared" ref="Q9" si="7">L9/SUM(K9:L9)</f>
        <v>5.1806193122326316E-2</v>
      </c>
      <c r="R9" s="126"/>
    </row>
    <row r="12" spans="2:18" x14ac:dyDescent="0.25">
      <c r="O12" s="440"/>
      <c r="P12" s="440"/>
      <c r="Q12" s="440"/>
      <c r="R12" s="126"/>
    </row>
    <row r="13" spans="2:18" x14ac:dyDescent="0.25">
      <c r="O13" s="440"/>
      <c r="P13" s="440"/>
      <c r="Q13" s="440"/>
    </row>
    <row r="14" spans="2:18" x14ac:dyDescent="0.25">
      <c r="O14" s="440"/>
      <c r="P14" s="440"/>
      <c r="Q14" s="440"/>
    </row>
    <row r="15" spans="2:18" x14ac:dyDescent="0.25">
      <c r="O15" s="440"/>
      <c r="P15" s="440"/>
      <c r="Q15" s="440"/>
    </row>
    <row r="16" spans="2:18" x14ac:dyDescent="0.25">
      <c r="O16" s="440"/>
      <c r="P16" s="440"/>
      <c r="Q16" s="440"/>
    </row>
    <row r="17" spans="15:17" x14ac:dyDescent="0.25">
      <c r="O17" s="440"/>
      <c r="P17" s="440"/>
      <c r="Q17" s="440"/>
    </row>
    <row r="18" spans="15:17" x14ac:dyDescent="0.25">
      <c r="O18" s="440"/>
      <c r="P18" s="440"/>
      <c r="Q18" s="440"/>
    </row>
    <row r="19" spans="15:17" x14ac:dyDescent="0.25">
      <c r="O19" s="440"/>
      <c r="P19" s="440"/>
      <c r="Q19" s="440"/>
    </row>
    <row r="20" spans="15:17" x14ac:dyDescent="0.25">
      <c r="O20" s="440"/>
      <c r="P20" s="440"/>
      <c r="Q20" s="440"/>
    </row>
    <row r="21" spans="15:17" x14ac:dyDescent="0.25">
      <c r="O21" s="440"/>
      <c r="P21" s="440"/>
      <c r="Q21" s="440"/>
    </row>
    <row r="22" spans="15:17" x14ac:dyDescent="0.25">
      <c r="O22" s="440"/>
      <c r="P22" s="440"/>
      <c r="Q22" s="440"/>
    </row>
    <row r="23" spans="15:17" x14ac:dyDescent="0.25">
      <c r="O23" s="440"/>
      <c r="P23" s="440"/>
      <c r="Q23" s="440"/>
    </row>
    <row r="24" spans="15:17" x14ac:dyDescent="0.25">
      <c r="O24" s="440"/>
      <c r="P24" s="440"/>
      <c r="Q24" s="440"/>
    </row>
    <row r="25" spans="15:17" x14ac:dyDescent="0.25">
      <c r="O25" s="440"/>
      <c r="P25" s="440"/>
      <c r="Q25" s="440"/>
    </row>
    <row r="26" spans="15:17" x14ac:dyDescent="0.25">
      <c r="O26" s="440"/>
      <c r="P26" s="440"/>
      <c r="Q26" s="440"/>
    </row>
    <row r="27" spans="15:17" x14ac:dyDescent="0.25">
      <c r="O27" s="440"/>
      <c r="P27" s="440"/>
      <c r="Q27" s="440"/>
    </row>
    <row r="28" spans="15:17" x14ac:dyDescent="0.25">
      <c r="O28" s="440"/>
      <c r="P28" s="440"/>
      <c r="Q28" s="440"/>
    </row>
    <row r="29" spans="15:17" x14ac:dyDescent="0.25">
      <c r="O29" s="440"/>
      <c r="P29" s="440"/>
      <c r="Q29" s="440"/>
    </row>
    <row r="30" spans="15:17" x14ac:dyDescent="0.25">
      <c r="O30" s="440"/>
      <c r="P30" s="440"/>
      <c r="Q30" s="440"/>
    </row>
    <row r="31" spans="15:17" x14ac:dyDescent="0.25">
      <c r="O31" s="440"/>
      <c r="P31" s="440"/>
      <c r="Q31" s="440"/>
    </row>
    <row r="32" spans="15:17" x14ac:dyDescent="0.25">
      <c r="O32" s="440"/>
      <c r="P32" s="440"/>
      <c r="Q32" s="440"/>
    </row>
    <row r="33" spans="15:17" x14ac:dyDescent="0.25">
      <c r="O33" s="440"/>
      <c r="P33" s="440"/>
      <c r="Q33" s="440"/>
    </row>
    <row r="34" spans="15:17" x14ac:dyDescent="0.25">
      <c r="O34" s="440"/>
      <c r="P34" s="440"/>
      <c r="Q34" s="440"/>
    </row>
    <row r="35" spans="15:17" x14ac:dyDescent="0.25">
      <c r="O35" s="440"/>
      <c r="P35" s="440"/>
      <c r="Q35" s="440"/>
    </row>
    <row r="36" spans="15:17" x14ac:dyDescent="0.25">
      <c r="O36" s="440"/>
      <c r="P36" s="440"/>
      <c r="Q36" s="440"/>
    </row>
    <row r="37" spans="15:17" x14ac:dyDescent="0.25">
      <c r="O37" s="440"/>
      <c r="P37" s="440"/>
      <c r="Q37" s="440"/>
    </row>
    <row r="38" spans="15:17" x14ac:dyDescent="0.25">
      <c r="O38" s="440"/>
      <c r="P38" s="440"/>
      <c r="Q38" s="440"/>
    </row>
    <row r="39" spans="15:17" x14ac:dyDescent="0.25">
      <c r="O39" s="440"/>
      <c r="P39" s="440"/>
      <c r="Q39" s="440"/>
    </row>
    <row r="40" spans="15:17" x14ac:dyDescent="0.25">
      <c r="O40" s="440"/>
      <c r="P40" s="440"/>
      <c r="Q40" s="440"/>
    </row>
    <row r="41" spans="15:17" x14ac:dyDescent="0.25">
      <c r="O41" s="440"/>
      <c r="P41" s="440"/>
      <c r="Q41" s="440"/>
    </row>
    <row r="42" spans="15:17" x14ac:dyDescent="0.25">
      <c r="O42" s="440"/>
      <c r="P42" s="440"/>
      <c r="Q42" s="440"/>
    </row>
    <row r="43" spans="15:17" x14ac:dyDescent="0.25">
      <c r="O43" s="440"/>
      <c r="P43" s="440"/>
      <c r="Q43" s="440"/>
    </row>
    <row r="44" spans="15:17" x14ac:dyDescent="0.25">
      <c r="O44" s="440"/>
      <c r="P44" s="440"/>
      <c r="Q44" s="440"/>
    </row>
  </sheetData>
  <mergeCells count="7">
    <mergeCell ref="B1:Q1"/>
    <mergeCell ref="B3:Q3"/>
    <mergeCell ref="C6:F6"/>
    <mergeCell ref="G6:J6"/>
    <mergeCell ref="K6:N6"/>
    <mergeCell ref="O6:Q6"/>
    <mergeCell ref="B2:Q2"/>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P146"/>
  <sheetViews>
    <sheetView topLeftCell="A49" zoomScale="90" zoomScaleNormal="90" workbookViewId="0">
      <selection activeCell="P83" sqref="P83"/>
    </sheetView>
  </sheetViews>
  <sheetFormatPr baseColWidth="10" defaultColWidth="11.42578125" defaultRowHeight="15" x14ac:dyDescent="0.25"/>
  <cols>
    <col min="1" max="1" width="3.7109375" style="189" customWidth="1"/>
    <col min="2" max="8" width="11.42578125" style="189"/>
    <col min="9" max="9" width="3.7109375" style="189" customWidth="1"/>
    <col min="10" max="16384" width="11.42578125" style="189"/>
  </cols>
  <sheetData>
    <row r="1" spans="2:17" x14ac:dyDescent="0.25">
      <c r="B1" s="594" t="s">
        <v>0</v>
      </c>
      <c r="C1" s="594"/>
      <c r="D1" s="594"/>
      <c r="E1" s="594"/>
      <c r="F1" s="594"/>
      <c r="G1" s="594"/>
      <c r="H1" s="594"/>
      <c r="I1" s="594"/>
      <c r="J1" s="594"/>
      <c r="K1" s="594"/>
      <c r="L1" s="594"/>
      <c r="M1" s="594"/>
      <c r="N1" s="594"/>
      <c r="O1" s="594"/>
    </row>
    <row r="2" spans="2:17" x14ac:dyDescent="0.25">
      <c r="B2" s="594" t="s">
        <v>1</v>
      </c>
      <c r="C2" s="594"/>
      <c r="D2" s="594"/>
      <c r="E2" s="594"/>
      <c r="F2" s="594"/>
      <c r="G2" s="594"/>
      <c r="H2" s="594"/>
      <c r="I2" s="594"/>
      <c r="J2" s="594"/>
      <c r="K2" s="594"/>
      <c r="L2" s="594"/>
      <c r="M2" s="594"/>
      <c r="N2" s="594"/>
      <c r="O2" s="594"/>
    </row>
    <row r="3" spans="2:17" x14ac:dyDescent="0.25">
      <c r="B3" s="594" t="s">
        <v>231</v>
      </c>
      <c r="C3" s="594"/>
      <c r="D3" s="594"/>
      <c r="E3" s="594"/>
      <c r="F3" s="594"/>
      <c r="G3" s="594"/>
      <c r="H3" s="594"/>
      <c r="I3" s="594"/>
      <c r="J3" s="594"/>
      <c r="K3" s="594"/>
      <c r="L3" s="594"/>
      <c r="M3" s="594"/>
      <c r="N3" s="594"/>
      <c r="O3" s="594"/>
    </row>
    <row r="4" spans="2:17" x14ac:dyDescent="0.25">
      <c r="B4" s="195"/>
      <c r="C4" s="195"/>
      <c r="D4" s="195"/>
      <c r="E4" s="195"/>
      <c r="F4" s="195"/>
      <c r="G4" s="195"/>
      <c r="H4" s="195"/>
      <c r="I4" s="195"/>
      <c r="J4" s="195"/>
      <c r="K4" s="195"/>
      <c r="L4" s="195"/>
      <c r="M4" s="195"/>
      <c r="N4" s="195"/>
      <c r="O4" s="195"/>
    </row>
    <row r="5" spans="2:17" x14ac:dyDescent="0.25">
      <c r="B5" s="195"/>
      <c r="C5" s="194" t="s">
        <v>58</v>
      </c>
      <c r="D5" s="195"/>
      <c r="E5" s="195"/>
      <c r="F5" s="195"/>
      <c r="G5" s="195"/>
      <c r="H5" s="195"/>
      <c r="I5" s="195"/>
      <c r="J5" s="194" t="s">
        <v>59</v>
      </c>
      <c r="K5" s="195"/>
      <c r="L5" s="195"/>
      <c r="M5" s="195"/>
      <c r="N5" s="195"/>
      <c r="O5" s="195"/>
    </row>
    <row r="6" spans="2:17" ht="15.75" thickBot="1" x14ac:dyDescent="0.3">
      <c r="B6" s="224"/>
      <c r="C6" s="195"/>
      <c r="D6" s="195"/>
      <c r="E6" s="195"/>
      <c r="F6" s="195"/>
      <c r="G6" s="195"/>
      <c r="H6" s="195"/>
      <c r="I6" s="195"/>
      <c r="J6" s="195"/>
      <c r="K6" s="195"/>
      <c r="L6" s="195"/>
      <c r="M6" s="195"/>
      <c r="N6" s="195"/>
      <c r="O6" s="195"/>
    </row>
    <row r="7" spans="2:17" ht="27" customHeight="1" thickBot="1" x14ac:dyDescent="0.3">
      <c r="B7" s="234"/>
      <c r="C7" s="237" t="s">
        <v>60</v>
      </c>
      <c r="D7" s="238" t="s">
        <v>61</v>
      </c>
      <c r="E7" s="238" t="s">
        <v>44</v>
      </c>
      <c r="F7" s="238" t="s">
        <v>45</v>
      </c>
      <c r="G7" s="238" t="s">
        <v>62</v>
      </c>
      <c r="H7" s="239" t="s">
        <v>63</v>
      </c>
      <c r="I7" s="196"/>
      <c r="J7" s="237" t="s">
        <v>60</v>
      </c>
      <c r="K7" s="238" t="s">
        <v>61</v>
      </c>
      <c r="L7" s="238" t="s">
        <v>44</v>
      </c>
      <c r="M7" s="238" t="s">
        <v>45</v>
      </c>
      <c r="N7" s="238" t="s">
        <v>62</v>
      </c>
      <c r="O7" s="239" t="s">
        <v>63</v>
      </c>
    </row>
    <row r="8" spans="2:17" x14ac:dyDescent="0.25">
      <c r="B8" s="235">
        <v>2010</v>
      </c>
      <c r="C8" s="200">
        <v>2115</v>
      </c>
      <c r="D8" s="201">
        <v>15934</v>
      </c>
      <c r="E8" s="201">
        <v>11302</v>
      </c>
      <c r="F8" s="201">
        <v>3993</v>
      </c>
      <c r="G8" s="201">
        <f t="shared" ref="G8:G13" si="0">SUM(C8:E8)</f>
        <v>29351</v>
      </c>
      <c r="H8" s="202">
        <f t="shared" ref="H8:H15" si="1">SUM(C8:F8)</f>
        <v>33344</v>
      </c>
      <c r="I8" s="229"/>
      <c r="J8" s="200">
        <v>1590</v>
      </c>
      <c r="K8" s="201">
        <v>12783</v>
      </c>
      <c r="L8" s="201">
        <v>8104</v>
      </c>
      <c r="M8" s="201">
        <v>1918</v>
      </c>
      <c r="N8" s="201">
        <v>25396</v>
      </c>
      <c r="O8" s="202">
        <v>29512</v>
      </c>
    </row>
    <row r="9" spans="2:17" x14ac:dyDescent="0.25">
      <c r="B9" s="233">
        <v>2011</v>
      </c>
      <c r="C9" s="226">
        <v>2319</v>
      </c>
      <c r="D9" s="227">
        <v>15005</v>
      </c>
      <c r="E9" s="227">
        <v>11995</v>
      </c>
      <c r="F9" s="227">
        <v>4089</v>
      </c>
      <c r="G9" s="227">
        <f t="shared" si="0"/>
        <v>29319</v>
      </c>
      <c r="H9" s="228">
        <f t="shared" si="1"/>
        <v>33408</v>
      </c>
      <c r="I9" s="229"/>
      <c r="J9" s="226">
        <v>1912</v>
      </c>
      <c r="K9" s="227">
        <v>12415</v>
      </c>
      <c r="L9" s="227">
        <v>8238</v>
      </c>
      <c r="M9" s="227">
        <v>2136</v>
      </c>
      <c r="N9" s="227">
        <v>25339</v>
      </c>
      <c r="O9" s="228">
        <v>29858</v>
      </c>
    </row>
    <row r="10" spans="2:17" x14ac:dyDescent="0.25">
      <c r="B10" s="294">
        <v>2012</v>
      </c>
      <c r="C10" s="295">
        <v>2373</v>
      </c>
      <c r="D10" s="296">
        <v>15076</v>
      </c>
      <c r="E10" s="296">
        <v>11740</v>
      </c>
      <c r="F10" s="296">
        <v>4114</v>
      </c>
      <c r="G10" s="296">
        <f t="shared" si="0"/>
        <v>29189</v>
      </c>
      <c r="H10" s="297">
        <f t="shared" si="1"/>
        <v>33303</v>
      </c>
      <c r="I10" s="225"/>
      <c r="J10" s="298">
        <v>1826</v>
      </c>
      <c r="K10" s="299">
        <v>12692</v>
      </c>
      <c r="L10" s="299">
        <v>8239</v>
      </c>
      <c r="M10" s="299">
        <v>2050</v>
      </c>
      <c r="N10" s="299">
        <v>25401</v>
      </c>
      <c r="O10" s="300">
        <v>29895</v>
      </c>
    </row>
    <row r="11" spans="2:17" x14ac:dyDescent="0.25">
      <c r="B11" s="308">
        <v>2013</v>
      </c>
      <c r="C11" s="309">
        <v>2435</v>
      </c>
      <c r="D11" s="310">
        <v>19299</v>
      </c>
      <c r="E11" s="310">
        <v>11872</v>
      </c>
      <c r="F11" s="310">
        <v>4299</v>
      </c>
      <c r="G11" s="310">
        <f t="shared" si="0"/>
        <v>33606</v>
      </c>
      <c r="H11" s="311">
        <f t="shared" si="1"/>
        <v>37905</v>
      </c>
      <c r="I11" s="225"/>
      <c r="J11" s="312">
        <v>1956</v>
      </c>
      <c r="K11" s="313">
        <v>12752</v>
      </c>
      <c r="L11" s="313">
        <v>8454</v>
      </c>
      <c r="M11" s="313">
        <v>2167</v>
      </c>
      <c r="N11" s="313">
        <v>25846</v>
      </c>
      <c r="O11" s="314">
        <v>30523</v>
      </c>
    </row>
    <row r="12" spans="2:17" x14ac:dyDescent="0.25">
      <c r="B12" s="331">
        <v>2014</v>
      </c>
      <c r="C12" s="332">
        <v>2276</v>
      </c>
      <c r="D12" s="333">
        <v>17260</v>
      </c>
      <c r="E12" s="333">
        <v>13082</v>
      </c>
      <c r="F12" s="333">
        <v>4480</v>
      </c>
      <c r="G12" s="296">
        <f t="shared" si="0"/>
        <v>32618</v>
      </c>
      <c r="H12" s="297">
        <f t="shared" si="1"/>
        <v>37098</v>
      </c>
      <c r="I12" s="225"/>
      <c r="J12" s="334">
        <v>1546</v>
      </c>
      <c r="K12" s="335">
        <v>12456</v>
      </c>
      <c r="L12" s="335">
        <v>8658</v>
      </c>
      <c r="M12" s="335">
        <v>2191</v>
      </c>
      <c r="N12" s="335">
        <v>25310</v>
      </c>
      <c r="O12" s="336">
        <v>29926</v>
      </c>
    </row>
    <row r="13" spans="2:17" x14ac:dyDescent="0.25">
      <c r="B13" s="233">
        <v>2015</v>
      </c>
      <c r="C13" s="298">
        <v>2261</v>
      </c>
      <c r="D13" s="299">
        <v>16668</v>
      </c>
      <c r="E13" s="299">
        <v>12906</v>
      </c>
      <c r="F13" s="299">
        <v>4449</v>
      </c>
      <c r="G13" s="227">
        <f t="shared" si="0"/>
        <v>31835</v>
      </c>
      <c r="H13" s="228">
        <f t="shared" si="1"/>
        <v>36284</v>
      </c>
      <c r="I13" s="195"/>
      <c r="J13" s="298">
        <v>1558</v>
      </c>
      <c r="K13" s="299">
        <v>12309</v>
      </c>
      <c r="L13" s="299">
        <v>8535</v>
      </c>
      <c r="M13" s="299">
        <v>2229</v>
      </c>
      <c r="N13" s="227">
        <v>24966</v>
      </c>
      <c r="O13" s="228">
        <v>29774</v>
      </c>
    </row>
    <row r="14" spans="2:17" x14ac:dyDescent="0.25">
      <c r="B14" s="353">
        <v>2016</v>
      </c>
      <c r="C14" s="312">
        <v>2295</v>
      </c>
      <c r="D14" s="313">
        <v>14328</v>
      </c>
      <c r="E14" s="313">
        <v>12445</v>
      </c>
      <c r="F14" s="313">
        <v>4255</v>
      </c>
      <c r="G14" s="313">
        <f t="shared" ref="G14:G19" si="2">SUM(C14:E14)</f>
        <v>29068</v>
      </c>
      <c r="H14" s="314">
        <f t="shared" si="1"/>
        <v>33323</v>
      </c>
      <c r="I14" s="195"/>
      <c r="J14" s="312">
        <v>1580</v>
      </c>
      <c r="K14" s="313">
        <v>12133</v>
      </c>
      <c r="L14" s="313">
        <v>8435</v>
      </c>
      <c r="M14" s="313">
        <v>2183</v>
      </c>
      <c r="N14" s="313">
        <v>24630</v>
      </c>
      <c r="O14" s="314">
        <v>29312</v>
      </c>
      <c r="P14" s="392"/>
    </row>
    <row r="15" spans="2:17" x14ac:dyDescent="0.25">
      <c r="B15" s="353">
        <v>2017</v>
      </c>
      <c r="C15" s="197">
        <v>2395</v>
      </c>
      <c r="D15" s="198">
        <v>14122</v>
      </c>
      <c r="E15" s="198">
        <v>12102</v>
      </c>
      <c r="F15" s="198">
        <v>4579</v>
      </c>
      <c r="G15" s="198">
        <f t="shared" si="2"/>
        <v>28619</v>
      </c>
      <c r="H15" s="199">
        <f t="shared" si="1"/>
        <v>33198</v>
      </c>
      <c r="I15" s="407"/>
      <c r="J15" s="197">
        <v>1632</v>
      </c>
      <c r="K15" s="198">
        <v>11915</v>
      </c>
      <c r="L15" s="198">
        <v>8418</v>
      </c>
      <c r="M15" s="198">
        <v>2117</v>
      </c>
      <c r="N15" s="198">
        <v>24491</v>
      </c>
      <c r="O15" s="199">
        <v>29159</v>
      </c>
      <c r="Q15" s="195" t="s">
        <v>273</v>
      </c>
    </row>
    <row r="16" spans="2:17" x14ac:dyDescent="0.25">
      <c r="B16" s="354">
        <v>2018</v>
      </c>
      <c r="C16" s="200">
        <v>2485</v>
      </c>
      <c r="D16" s="201">
        <v>13866</v>
      </c>
      <c r="E16" s="201">
        <v>11642</v>
      </c>
      <c r="F16" s="201">
        <v>4344</v>
      </c>
      <c r="G16" s="201">
        <f t="shared" si="2"/>
        <v>27993</v>
      </c>
      <c r="H16" s="202">
        <f t="shared" ref="H16:H22" si="3">SUM(C16:F16)</f>
        <v>32337</v>
      </c>
      <c r="I16" s="407"/>
      <c r="J16" s="200">
        <v>1754</v>
      </c>
      <c r="K16" s="201">
        <v>11633</v>
      </c>
      <c r="L16" s="201">
        <v>8170</v>
      </c>
      <c r="M16" s="201">
        <v>2114</v>
      </c>
      <c r="N16" s="201">
        <v>24103</v>
      </c>
      <c r="O16" s="202">
        <v>28625</v>
      </c>
      <c r="Q16" s="195" t="s">
        <v>272</v>
      </c>
    </row>
    <row r="17" spans="2:17" x14ac:dyDescent="0.25">
      <c r="B17" s="233">
        <v>2019</v>
      </c>
      <c r="C17" s="226">
        <v>2534</v>
      </c>
      <c r="D17" s="227">
        <v>13877</v>
      </c>
      <c r="E17" s="227">
        <v>12121</v>
      </c>
      <c r="F17" s="227">
        <v>4274</v>
      </c>
      <c r="G17" s="227">
        <f t="shared" si="2"/>
        <v>28532</v>
      </c>
      <c r="H17" s="228">
        <f t="shared" si="3"/>
        <v>32806</v>
      </c>
      <c r="I17" s="407"/>
      <c r="J17" s="226">
        <v>1763</v>
      </c>
      <c r="K17" s="227">
        <v>11763</v>
      </c>
      <c r="L17" s="227">
        <v>8372</v>
      </c>
      <c r="M17" s="227">
        <v>2094</v>
      </c>
      <c r="N17" s="227">
        <v>24446</v>
      </c>
      <c r="O17" s="228">
        <v>29064</v>
      </c>
      <c r="Q17" s="195"/>
    </row>
    <row r="18" spans="2:17" x14ac:dyDescent="0.25">
      <c r="B18" s="233">
        <v>2020</v>
      </c>
      <c r="C18" s="226">
        <v>2383</v>
      </c>
      <c r="D18" s="227">
        <v>13838</v>
      </c>
      <c r="E18" s="227">
        <v>11866</v>
      </c>
      <c r="F18" s="227">
        <v>4262</v>
      </c>
      <c r="G18" s="227">
        <f t="shared" si="2"/>
        <v>28087</v>
      </c>
      <c r="H18" s="228">
        <f t="shared" si="3"/>
        <v>32349</v>
      </c>
      <c r="I18" s="195"/>
      <c r="J18" s="226">
        <v>1827</v>
      </c>
      <c r="K18" s="227">
        <v>11907</v>
      </c>
      <c r="L18" s="227">
        <v>8101</v>
      </c>
      <c r="M18" s="227">
        <v>1992</v>
      </c>
      <c r="N18" s="227">
        <v>24123</v>
      </c>
      <c r="O18" s="228">
        <v>28650</v>
      </c>
      <c r="Q18" s="195"/>
    </row>
    <row r="19" spans="2:17" x14ac:dyDescent="0.25">
      <c r="B19" s="353">
        <v>2021</v>
      </c>
      <c r="C19" s="465">
        <v>2227</v>
      </c>
      <c r="D19" s="466">
        <v>14036</v>
      </c>
      <c r="E19" s="466">
        <v>11280</v>
      </c>
      <c r="F19" s="466">
        <v>4366</v>
      </c>
      <c r="G19" s="466">
        <f t="shared" si="2"/>
        <v>27543</v>
      </c>
      <c r="H19" s="468">
        <f t="shared" si="3"/>
        <v>31909</v>
      </c>
      <c r="I19" s="195"/>
      <c r="J19" s="465">
        <v>1730</v>
      </c>
      <c r="K19" s="466">
        <v>12128</v>
      </c>
      <c r="L19" s="466">
        <v>8020</v>
      </c>
      <c r="M19" s="466">
        <v>2130</v>
      </c>
      <c r="N19" s="466">
        <v>24016</v>
      </c>
      <c r="O19" s="468">
        <v>28441</v>
      </c>
      <c r="Q19" s="195"/>
    </row>
    <row r="20" spans="2:17" ht="15" customHeight="1" x14ac:dyDescent="0.25">
      <c r="B20" s="353">
        <v>2022</v>
      </c>
      <c r="C20" s="465">
        <v>2616</v>
      </c>
      <c r="D20" s="466">
        <v>14002</v>
      </c>
      <c r="E20" s="466">
        <v>11129</v>
      </c>
      <c r="F20" s="466">
        <v>4293</v>
      </c>
      <c r="G20" s="466">
        <f t="shared" ref="G20" si="4">SUM(C20:E20)</f>
        <v>27747</v>
      </c>
      <c r="H20" s="468">
        <f t="shared" si="3"/>
        <v>32040</v>
      </c>
      <c r="I20" s="195"/>
      <c r="J20" s="465">
        <v>2008</v>
      </c>
      <c r="K20" s="466">
        <v>12122</v>
      </c>
      <c r="L20" s="466">
        <v>7891</v>
      </c>
      <c r="M20" s="466">
        <v>2139</v>
      </c>
      <c r="N20" s="466">
        <v>24105</v>
      </c>
      <c r="O20" s="468">
        <v>28533</v>
      </c>
      <c r="Q20" s="195"/>
    </row>
    <row r="21" spans="2:17" ht="15" customHeight="1" x14ac:dyDescent="0.25">
      <c r="B21" s="350">
        <v>2023</v>
      </c>
      <c r="C21" s="551">
        <v>2706</v>
      </c>
      <c r="D21" s="552">
        <v>14224</v>
      </c>
      <c r="E21" s="552">
        <v>10982</v>
      </c>
      <c r="F21" s="552">
        <v>4173</v>
      </c>
      <c r="G21" s="552">
        <v>27912</v>
      </c>
      <c r="H21" s="555">
        <v>32085</v>
      </c>
      <c r="I21" s="554"/>
      <c r="J21" s="551">
        <v>2014</v>
      </c>
      <c r="K21" s="552">
        <v>12423</v>
      </c>
      <c r="L21" s="552">
        <v>7823</v>
      </c>
      <c r="M21" s="552">
        <v>2075</v>
      </c>
      <c r="N21" s="552">
        <v>24429</v>
      </c>
      <c r="O21" s="555">
        <v>28746</v>
      </c>
      <c r="Q21" s="195"/>
    </row>
    <row r="22" spans="2:17" ht="15" customHeight="1" x14ac:dyDescent="0.25">
      <c r="B22" s="353">
        <v>2024</v>
      </c>
      <c r="C22" s="465">
        <v>2481</v>
      </c>
      <c r="D22" s="466">
        <v>14203</v>
      </c>
      <c r="E22" s="466">
        <v>10796</v>
      </c>
      <c r="F22" s="466">
        <v>4020</v>
      </c>
      <c r="G22" s="466">
        <f t="shared" ref="G22" si="5">SUM(C22:E22)</f>
        <v>27480</v>
      </c>
      <c r="H22" s="468">
        <f t="shared" si="3"/>
        <v>31500</v>
      </c>
      <c r="I22" s="195"/>
      <c r="J22" s="465">
        <v>1795</v>
      </c>
      <c r="K22" s="466">
        <v>12275</v>
      </c>
      <c r="L22" s="466">
        <v>7923</v>
      </c>
      <c r="M22" s="466">
        <v>2072</v>
      </c>
      <c r="N22" s="466">
        <v>24256</v>
      </c>
      <c r="O22" s="468">
        <v>28384</v>
      </c>
      <c r="Q22" s="195"/>
    </row>
    <row r="23" spans="2:17" ht="15.75" thickBot="1" x14ac:dyDescent="0.3">
      <c r="B23" s="579">
        <v>2025</v>
      </c>
      <c r="C23" s="587">
        <v>2295</v>
      </c>
      <c r="D23" s="588">
        <v>14317</v>
      </c>
      <c r="E23" s="588">
        <v>10653</v>
      </c>
      <c r="F23" s="588">
        <v>3840</v>
      </c>
      <c r="G23" s="588">
        <f t="shared" ref="G23" si="6">SUM(C23:E23)</f>
        <v>27265</v>
      </c>
      <c r="H23" s="589">
        <f t="shared" ref="H23" si="7">SUM(C23:F23)</f>
        <v>31105</v>
      </c>
      <c r="I23" s="195"/>
      <c r="J23" s="587">
        <v>1703</v>
      </c>
      <c r="K23" s="588">
        <v>12330</v>
      </c>
      <c r="L23" s="588">
        <v>8070</v>
      </c>
      <c r="M23" s="588">
        <v>2099</v>
      </c>
      <c r="N23" s="588">
        <v>24417</v>
      </c>
      <c r="O23" s="589">
        <v>28348</v>
      </c>
      <c r="Q23" s="195"/>
    </row>
    <row r="24" spans="2:17" x14ac:dyDescent="0.25">
      <c r="B24" s="195"/>
      <c r="C24" s="195"/>
      <c r="D24" s="195"/>
      <c r="E24" s="195"/>
      <c r="F24" s="195"/>
      <c r="G24" s="195"/>
      <c r="H24" s="195"/>
      <c r="I24" s="195"/>
      <c r="J24" s="195"/>
      <c r="K24" s="195"/>
      <c r="L24" s="195"/>
      <c r="M24" s="195"/>
      <c r="N24" s="195"/>
      <c r="O24" s="195"/>
      <c r="Q24" s="195"/>
    </row>
    <row r="25" spans="2:17" ht="15.75" thickBot="1" x14ac:dyDescent="0.3">
      <c r="B25" s="195"/>
      <c r="C25" s="194" t="s">
        <v>170</v>
      </c>
      <c r="D25" s="195"/>
      <c r="E25" s="195"/>
      <c r="F25" s="195"/>
      <c r="G25" s="195"/>
      <c r="H25" s="195"/>
      <c r="I25" s="195"/>
      <c r="J25" s="194" t="s">
        <v>171</v>
      </c>
      <c r="K25" s="195"/>
      <c r="L25" s="195"/>
      <c r="M25" s="195"/>
      <c r="N25" s="195"/>
      <c r="O25" s="195"/>
    </row>
    <row r="26" spans="2:17" ht="15.75" thickBot="1" x14ac:dyDescent="0.3">
      <c r="B26" s="195"/>
      <c r="C26" s="449" t="s">
        <v>64</v>
      </c>
      <c r="D26" s="450" t="s">
        <v>65</v>
      </c>
      <c r="E26" s="450" t="s">
        <v>66</v>
      </c>
      <c r="F26" s="450" t="s">
        <v>67</v>
      </c>
      <c r="G26" s="450" t="s">
        <v>68</v>
      </c>
      <c r="H26" s="451" t="s">
        <v>69</v>
      </c>
      <c r="I26" s="195"/>
      <c r="J26" s="449" t="s">
        <v>64</v>
      </c>
      <c r="K26" s="450" t="s">
        <v>65</v>
      </c>
      <c r="L26" s="450" t="s">
        <v>66</v>
      </c>
      <c r="M26" s="450" t="s">
        <v>67</v>
      </c>
      <c r="N26" s="450" t="s">
        <v>68</v>
      </c>
      <c r="O26" s="451" t="s">
        <v>69</v>
      </c>
    </row>
    <row r="27" spans="2:17" x14ac:dyDescent="0.25">
      <c r="B27" s="352">
        <v>2005</v>
      </c>
      <c r="C27" s="446">
        <v>2546</v>
      </c>
      <c r="D27" s="447">
        <v>12789</v>
      </c>
      <c r="E27" s="447">
        <v>9688</v>
      </c>
      <c r="F27" s="447">
        <v>4393</v>
      </c>
      <c r="G27" s="447">
        <v>25023</v>
      </c>
      <c r="H27" s="448">
        <v>29416</v>
      </c>
      <c r="I27" s="195"/>
      <c r="J27" s="452">
        <v>882808</v>
      </c>
      <c r="K27" s="447">
        <v>4486783</v>
      </c>
      <c r="L27" s="447">
        <v>3587523</v>
      </c>
      <c r="M27" s="447">
        <v>1721105</v>
      </c>
      <c r="N27" s="447">
        <v>8957114</v>
      </c>
      <c r="O27" s="448">
        <v>10678219</v>
      </c>
    </row>
    <row r="28" spans="2:17" x14ac:dyDescent="0.25">
      <c r="B28" s="353">
        <v>2006</v>
      </c>
      <c r="C28" s="197">
        <v>2548</v>
      </c>
      <c r="D28" s="198">
        <v>12918</v>
      </c>
      <c r="E28" s="198">
        <v>9941</v>
      </c>
      <c r="F28" s="198">
        <v>4557</v>
      </c>
      <c r="G28" s="198">
        <v>25407</v>
      </c>
      <c r="H28" s="199">
        <v>29964</v>
      </c>
      <c r="I28" s="195"/>
      <c r="J28" s="380">
        <v>877396</v>
      </c>
      <c r="K28" s="198">
        <v>4469616</v>
      </c>
      <c r="L28" s="198">
        <v>3596173</v>
      </c>
      <c r="M28" s="198">
        <v>1738742</v>
      </c>
      <c r="N28" s="198">
        <v>8943185</v>
      </c>
      <c r="O28" s="199">
        <v>10681927</v>
      </c>
    </row>
    <row r="29" spans="2:17" x14ac:dyDescent="0.25">
      <c r="B29" s="353">
        <v>2007</v>
      </c>
      <c r="C29" s="197">
        <v>2537</v>
      </c>
      <c r="D29" s="198">
        <v>12950</v>
      </c>
      <c r="E29" s="198">
        <v>10150</v>
      </c>
      <c r="F29" s="198">
        <v>4720</v>
      </c>
      <c r="G29" s="198">
        <v>25637</v>
      </c>
      <c r="H29" s="199">
        <v>30357</v>
      </c>
      <c r="I29" s="195"/>
      <c r="J29" s="380">
        <v>870709</v>
      </c>
      <c r="K29" s="198">
        <v>4440196</v>
      </c>
      <c r="L29" s="198">
        <v>3595299</v>
      </c>
      <c r="M29" s="198">
        <v>1754878</v>
      </c>
      <c r="N29" s="198">
        <v>8906204</v>
      </c>
      <c r="O29" s="199">
        <v>10661082</v>
      </c>
    </row>
    <row r="30" spans="2:17" x14ac:dyDescent="0.25">
      <c r="B30" s="353">
        <v>2008</v>
      </c>
      <c r="C30" s="197">
        <v>2517</v>
      </c>
      <c r="D30" s="198">
        <v>12911</v>
      </c>
      <c r="E30" s="198">
        <v>10304</v>
      </c>
      <c r="F30" s="198">
        <v>4876</v>
      </c>
      <c r="G30" s="198">
        <v>25732</v>
      </c>
      <c r="H30" s="199">
        <v>30608</v>
      </c>
      <c r="I30" s="195"/>
      <c r="J30" s="380">
        <v>864110</v>
      </c>
      <c r="K30" s="198">
        <v>4405026</v>
      </c>
      <c r="L30" s="198">
        <v>3585449</v>
      </c>
      <c r="M30" s="198">
        <v>1767276</v>
      </c>
      <c r="N30" s="198">
        <v>8854585</v>
      </c>
      <c r="O30" s="199">
        <v>10621861</v>
      </c>
    </row>
    <row r="31" spans="2:17" x14ac:dyDescent="0.25">
      <c r="B31" s="353">
        <v>2009</v>
      </c>
      <c r="C31" s="197">
        <v>2492</v>
      </c>
      <c r="D31" s="198">
        <v>12816</v>
      </c>
      <c r="E31" s="198">
        <v>10402</v>
      </c>
      <c r="F31" s="198">
        <v>5013</v>
      </c>
      <c r="G31" s="198">
        <v>25710</v>
      </c>
      <c r="H31" s="199">
        <v>30723</v>
      </c>
      <c r="I31" s="195"/>
      <c r="J31" s="380">
        <v>858084</v>
      </c>
      <c r="K31" s="198">
        <v>4367581</v>
      </c>
      <c r="L31" s="198">
        <v>3568699</v>
      </c>
      <c r="M31" s="198">
        <v>1775147</v>
      </c>
      <c r="N31" s="198">
        <v>8794364</v>
      </c>
      <c r="O31" s="199">
        <v>10569511</v>
      </c>
    </row>
    <row r="32" spans="2:17" x14ac:dyDescent="0.25">
      <c r="B32" s="354">
        <v>2010</v>
      </c>
      <c r="C32" s="197">
        <v>2472</v>
      </c>
      <c r="D32" s="201">
        <v>12703</v>
      </c>
      <c r="E32" s="201">
        <v>10440</v>
      </c>
      <c r="F32" s="201">
        <v>5121</v>
      </c>
      <c r="G32" s="201">
        <v>25615</v>
      </c>
      <c r="H32" s="202">
        <v>30736</v>
      </c>
      <c r="I32" s="195"/>
      <c r="J32" s="381">
        <v>853286</v>
      </c>
      <c r="K32" s="335">
        <v>4332447</v>
      </c>
      <c r="L32" s="335">
        <v>3547138</v>
      </c>
      <c r="M32" s="335">
        <v>1777669</v>
      </c>
      <c r="N32" s="335">
        <v>8732871</v>
      </c>
      <c r="O32" s="336">
        <v>10510540</v>
      </c>
    </row>
    <row r="33" spans="2:15" x14ac:dyDescent="0.25">
      <c r="B33" s="233">
        <v>2011</v>
      </c>
      <c r="C33" s="226">
        <v>2463</v>
      </c>
      <c r="D33" s="227">
        <v>12621</v>
      </c>
      <c r="E33" s="227">
        <v>10429</v>
      </c>
      <c r="F33" s="227">
        <v>5192</v>
      </c>
      <c r="G33" s="227">
        <v>25513</v>
      </c>
      <c r="H33" s="228">
        <v>30705</v>
      </c>
      <c r="I33" s="195"/>
      <c r="J33" s="380">
        <v>850881</v>
      </c>
      <c r="K33" s="227">
        <v>4305757</v>
      </c>
      <c r="L33" s="227">
        <v>3522897</v>
      </c>
      <c r="M33" s="227">
        <v>1775596</v>
      </c>
      <c r="N33" s="227">
        <v>8679535</v>
      </c>
      <c r="O33" s="228">
        <v>10455131</v>
      </c>
    </row>
    <row r="34" spans="2:15" x14ac:dyDescent="0.25">
      <c r="B34" s="233">
        <v>2012</v>
      </c>
      <c r="C34" s="226">
        <v>2470</v>
      </c>
      <c r="D34" s="227">
        <v>12570</v>
      </c>
      <c r="E34" s="227">
        <v>10381</v>
      </c>
      <c r="F34" s="227">
        <v>5223</v>
      </c>
      <c r="G34" s="227">
        <v>25421</v>
      </c>
      <c r="H34" s="228">
        <v>30644</v>
      </c>
      <c r="I34" s="195"/>
      <c r="J34" s="380">
        <v>850306</v>
      </c>
      <c r="K34" s="227">
        <v>4285790</v>
      </c>
      <c r="L34" s="227">
        <v>3495745</v>
      </c>
      <c r="M34" s="227">
        <v>1768265</v>
      </c>
      <c r="N34" s="227">
        <v>8631841</v>
      </c>
      <c r="O34" s="228">
        <v>10400106</v>
      </c>
    </row>
    <row r="35" spans="2:15" x14ac:dyDescent="0.25">
      <c r="B35" s="353">
        <v>2013</v>
      </c>
      <c r="C35" s="197">
        <v>2486</v>
      </c>
      <c r="D35" s="198">
        <v>12568</v>
      </c>
      <c r="E35" s="198">
        <v>10319</v>
      </c>
      <c r="F35" s="198">
        <v>5223</v>
      </c>
      <c r="G35" s="198">
        <v>25373</v>
      </c>
      <c r="H35" s="199">
        <v>30596</v>
      </c>
      <c r="I35" s="195"/>
      <c r="J35" s="380">
        <v>851072</v>
      </c>
      <c r="K35" s="198">
        <v>4272489</v>
      </c>
      <c r="L35" s="198">
        <v>3469003</v>
      </c>
      <c r="M35" s="198">
        <v>1757284</v>
      </c>
      <c r="N35" s="198">
        <v>8592564</v>
      </c>
      <c r="O35" s="199">
        <v>10349848</v>
      </c>
    </row>
    <row r="36" spans="2:15" x14ac:dyDescent="0.25">
      <c r="B36" s="354">
        <v>2014</v>
      </c>
      <c r="C36" s="200">
        <v>2508</v>
      </c>
      <c r="D36" s="201">
        <v>12598</v>
      </c>
      <c r="E36" s="201">
        <v>10260</v>
      </c>
      <c r="F36" s="201">
        <v>5207</v>
      </c>
      <c r="G36" s="201">
        <v>25366</v>
      </c>
      <c r="H36" s="202">
        <v>30573</v>
      </c>
      <c r="I36" s="195"/>
      <c r="J36" s="380">
        <v>852365</v>
      </c>
      <c r="K36" s="201">
        <v>4263710</v>
      </c>
      <c r="L36" s="201">
        <v>3446391</v>
      </c>
      <c r="M36" s="201">
        <v>1744933</v>
      </c>
      <c r="N36" s="201">
        <v>8562466</v>
      </c>
      <c r="O36" s="202">
        <v>10307399</v>
      </c>
    </row>
    <row r="37" spans="2:15" x14ac:dyDescent="0.25">
      <c r="B37" s="233">
        <v>2015</v>
      </c>
      <c r="C37" s="226">
        <v>2536</v>
      </c>
      <c r="D37" s="227">
        <v>12655</v>
      </c>
      <c r="E37" s="227">
        <v>10212</v>
      </c>
      <c r="F37" s="227">
        <v>5190</v>
      </c>
      <c r="G37" s="227">
        <v>25403</v>
      </c>
      <c r="H37" s="228">
        <v>30593</v>
      </c>
      <c r="I37" s="195"/>
      <c r="J37" s="381">
        <v>853324</v>
      </c>
      <c r="K37" s="299">
        <v>4257848</v>
      </c>
      <c r="L37" s="299">
        <v>3430214</v>
      </c>
      <c r="M37" s="299">
        <v>1733506</v>
      </c>
      <c r="N37" s="299">
        <v>8541386</v>
      </c>
      <c r="O37" s="300">
        <v>10274892</v>
      </c>
    </row>
    <row r="38" spans="2:15" x14ac:dyDescent="0.25">
      <c r="B38" s="233">
        <v>2016</v>
      </c>
      <c r="C38" s="226">
        <v>2563</v>
      </c>
      <c r="D38" s="227">
        <v>12723</v>
      </c>
      <c r="E38" s="227">
        <v>10200</v>
      </c>
      <c r="F38" s="227">
        <v>5190</v>
      </c>
      <c r="G38" s="227">
        <v>25486</v>
      </c>
      <c r="H38" s="228">
        <v>30676</v>
      </c>
      <c r="I38" s="195"/>
      <c r="J38" s="406">
        <v>855642</v>
      </c>
      <c r="K38" s="227">
        <v>4258184</v>
      </c>
      <c r="L38" s="227">
        <v>3415221</v>
      </c>
      <c r="M38" s="227">
        <v>1722623</v>
      </c>
      <c r="N38" s="227">
        <v>8529047</v>
      </c>
      <c r="O38" s="228">
        <v>10251670</v>
      </c>
    </row>
    <row r="39" spans="2:15" x14ac:dyDescent="0.25">
      <c r="B39" s="353">
        <v>2017</v>
      </c>
      <c r="C39" s="197">
        <v>2591</v>
      </c>
      <c r="D39" s="198">
        <v>12808</v>
      </c>
      <c r="E39" s="198">
        <v>10207</v>
      </c>
      <c r="F39" s="198">
        <v>5202</v>
      </c>
      <c r="G39" s="198">
        <v>25606</v>
      </c>
      <c r="H39" s="199">
        <v>30808</v>
      </c>
      <c r="I39" s="195"/>
      <c r="J39" s="197">
        <v>858341</v>
      </c>
      <c r="K39" s="198">
        <v>4262919</v>
      </c>
      <c r="L39" s="198">
        <v>3405852</v>
      </c>
      <c r="M39" s="198">
        <v>1713657</v>
      </c>
      <c r="N39" s="198">
        <v>8527112</v>
      </c>
      <c r="O39" s="199">
        <v>10240769</v>
      </c>
    </row>
    <row r="40" spans="2:15" x14ac:dyDescent="0.25">
      <c r="B40" s="354">
        <v>2018</v>
      </c>
      <c r="C40" s="200">
        <v>2619</v>
      </c>
      <c r="D40" s="201">
        <v>12908</v>
      </c>
      <c r="E40" s="201">
        <v>10242</v>
      </c>
      <c r="F40" s="201">
        <v>5229</v>
      </c>
      <c r="G40" s="201">
        <v>25769</v>
      </c>
      <c r="H40" s="202">
        <v>30998</v>
      </c>
      <c r="I40" s="195"/>
      <c r="J40" s="200">
        <v>860845</v>
      </c>
      <c r="K40" s="201">
        <v>4270595</v>
      </c>
      <c r="L40" s="201">
        <v>3401798</v>
      </c>
      <c r="M40" s="201">
        <v>1706746</v>
      </c>
      <c r="N40" s="201">
        <v>8533238</v>
      </c>
      <c r="O40" s="202">
        <v>10239984</v>
      </c>
    </row>
    <row r="41" spans="2:15" x14ac:dyDescent="0.25">
      <c r="B41" s="353">
        <v>2019</v>
      </c>
      <c r="C41" s="197">
        <v>2646</v>
      </c>
      <c r="D41" s="198">
        <v>13022</v>
      </c>
      <c r="E41" s="198">
        <v>10304</v>
      </c>
      <c r="F41" s="198">
        <v>5247</v>
      </c>
      <c r="G41" s="198">
        <v>25972</v>
      </c>
      <c r="H41" s="199">
        <v>31219</v>
      </c>
      <c r="I41" s="195"/>
      <c r="J41" s="197">
        <v>863131</v>
      </c>
      <c r="K41" s="198">
        <v>4279298</v>
      </c>
      <c r="L41" s="198">
        <v>3400866</v>
      </c>
      <c r="M41" s="198">
        <v>1702283</v>
      </c>
      <c r="N41" s="198">
        <v>8543295</v>
      </c>
      <c r="O41" s="199">
        <v>10245578</v>
      </c>
    </row>
    <row r="42" spans="2:15" x14ac:dyDescent="0.25">
      <c r="B42" s="233">
        <v>2020</v>
      </c>
      <c r="C42" s="226">
        <v>2670</v>
      </c>
      <c r="D42" s="227">
        <v>13150</v>
      </c>
      <c r="E42" s="227">
        <v>10400</v>
      </c>
      <c r="F42" s="227">
        <v>5253</v>
      </c>
      <c r="G42" s="227">
        <v>26220</v>
      </c>
      <c r="H42" s="228">
        <v>31473</v>
      </c>
      <c r="I42" s="195"/>
      <c r="J42" s="226">
        <v>864913</v>
      </c>
      <c r="K42" s="227">
        <v>4287207</v>
      </c>
      <c r="L42" s="227">
        <v>3402293</v>
      </c>
      <c r="M42" s="227">
        <v>1699570</v>
      </c>
      <c r="N42" s="227">
        <v>8554413</v>
      </c>
      <c r="O42" s="228">
        <v>10253983</v>
      </c>
    </row>
    <row r="43" spans="2:15" ht="15" customHeight="1" x14ac:dyDescent="0.25">
      <c r="B43" s="353">
        <v>2021</v>
      </c>
      <c r="C43" s="465">
        <v>2385</v>
      </c>
      <c r="D43" s="466">
        <v>11865</v>
      </c>
      <c r="E43" s="466">
        <v>9485</v>
      </c>
      <c r="F43" s="466">
        <v>4780</v>
      </c>
      <c r="G43" s="466">
        <v>23735</v>
      </c>
      <c r="H43" s="467">
        <v>28515</v>
      </c>
      <c r="I43" s="195"/>
      <c r="J43" s="465">
        <v>793311</v>
      </c>
      <c r="K43" s="466">
        <v>3955401</v>
      </c>
      <c r="L43" s="466">
        <v>3182588</v>
      </c>
      <c r="M43" s="466">
        <v>1616963</v>
      </c>
      <c r="N43" s="466">
        <v>7931300</v>
      </c>
      <c r="O43" s="467">
        <v>9548263</v>
      </c>
    </row>
    <row r="44" spans="2:15" ht="15" customHeight="1" x14ac:dyDescent="0.25">
      <c r="B44" s="353">
        <v>2022</v>
      </c>
      <c r="C44" s="465">
        <v>2387</v>
      </c>
      <c r="D44" s="466">
        <v>11895</v>
      </c>
      <c r="E44" s="466">
        <v>9481</v>
      </c>
      <c r="F44" s="466">
        <v>4768</v>
      </c>
      <c r="G44" s="466">
        <v>23763</v>
      </c>
      <c r="H44" s="467">
        <v>28531</v>
      </c>
      <c r="I44" s="195"/>
      <c r="J44" s="465">
        <v>795813</v>
      </c>
      <c r="K44" s="466">
        <v>3965012</v>
      </c>
      <c r="L44" s="466">
        <v>3176446</v>
      </c>
      <c r="M44" s="466">
        <v>1605740</v>
      </c>
      <c r="N44" s="466">
        <v>7937271</v>
      </c>
      <c r="O44" s="467">
        <v>9543011</v>
      </c>
    </row>
    <row r="45" spans="2:15" ht="15" customHeight="1" x14ac:dyDescent="0.25">
      <c r="B45" s="350">
        <v>2023</v>
      </c>
      <c r="C45" s="551">
        <v>2387</v>
      </c>
      <c r="D45" s="552">
        <v>11922</v>
      </c>
      <c r="E45" s="552">
        <v>9485</v>
      </c>
      <c r="F45" s="552">
        <v>4756</v>
      </c>
      <c r="G45" s="552">
        <v>23794</v>
      </c>
      <c r="H45" s="553">
        <v>28550</v>
      </c>
      <c r="I45" s="554"/>
      <c r="J45" s="551">
        <v>797256</v>
      </c>
      <c r="K45" s="552">
        <v>3975594</v>
      </c>
      <c r="L45" s="552">
        <v>3173994</v>
      </c>
      <c r="M45" s="552">
        <v>1597652</v>
      </c>
      <c r="N45" s="552">
        <v>7946844</v>
      </c>
      <c r="O45" s="553">
        <v>9544496</v>
      </c>
    </row>
    <row r="46" spans="2:15" ht="15" customHeight="1" x14ac:dyDescent="0.25">
      <c r="B46" s="353">
        <v>2024</v>
      </c>
      <c r="C46" s="465">
        <v>2373</v>
      </c>
      <c r="D46" s="466">
        <v>11897</v>
      </c>
      <c r="E46" s="466">
        <v>9484</v>
      </c>
      <c r="F46" s="466">
        <v>4760</v>
      </c>
      <c r="G46" s="466">
        <v>23754</v>
      </c>
      <c r="H46" s="467">
        <v>28514</v>
      </c>
      <c r="I46" s="195"/>
      <c r="J46" s="465">
        <v>790795</v>
      </c>
      <c r="K46" s="466">
        <v>4000631</v>
      </c>
      <c r="L46" s="466">
        <v>3189402</v>
      </c>
      <c r="M46" s="466">
        <v>1600196</v>
      </c>
      <c r="N46" s="466">
        <v>7980228</v>
      </c>
      <c r="O46" s="467">
        <v>9580424</v>
      </c>
    </row>
    <row r="47" spans="2:15" ht="15" customHeight="1" thickBot="1" x14ac:dyDescent="0.3">
      <c r="B47" s="579">
        <v>2025</v>
      </c>
      <c r="C47" s="580">
        <v>2331</v>
      </c>
      <c r="D47" s="581">
        <v>11863</v>
      </c>
      <c r="E47" s="581">
        <v>9477</v>
      </c>
      <c r="F47" s="581">
        <v>4760</v>
      </c>
      <c r="G47" s="581">
        <v>23671</v>
      </c>
      <c r="H47" s="586">
        <v>28431</v>
      </c>
      <c r="I47" s="195"/>
      <c r="J47" s="580">
        <v>777784</v>
      </c>
      <c r="K47" s="581">
        <v>4003363</v>
      </c>
      <c r="L47" s="581">
        <v>3195884</v>
      </c>
      <c r="M47" s="581">
        <v>1598628</v>
      </c>
      <c r="N47" s="581">
        <v>7977031</v>
      </c>
      <c r="O47" s="586">
        <v>9575659</v>
      </c>
    </row>
    <row r="48" spans="2:15" x14ac:dyDescent="0.25">
      <c r="B48" s="347"/>
      <c r="C48" s="348"/>
      <c r="D48" s="348"/>
      <c r="E48" s="348"/>
      <c r="F48" s="348"/>
      <c r="G48" s="409"/>
      <c r="I48" s="195"/>
      <c r="J48" s="195"/>
      <c r="K48" s="195"/>
      <c r="L48" s="195"/>
      <c r="M48" s="195"/>
      <c r="N48" s="195"/>
    </row>
    <row r="49" spans="2:15" x14ac:dyDescent="0.25">
      <c r="B49" s="195"/>
      <c r="C49" s="194" t="s">
        <v>70</v>
      </c>
      <c r="D49" s="195"/>
      <c r="E49" s="195"/>
      <c r="F49" s="195"/>
      <c r="G49" s="195"/>
      <c r="H49" s="410">
        <f>(H45-H27)/H27</f>
        <v>-2.9439760674462877E-2</v>
      </c>
      <c r="I49" s="195"/>
      <c r="J49" s="194" t="s">
        <v>71</v>
      </c>
      <c r="K49" s="195"/>
      <c r="L49" s="195"/>
      <c r="M49" s="195"/>
      <c r="N49" s="195"/>
      <c r="O49" s="391">
        <f>(O45-O27)/O27</f>
        <v>-0.10617154414982498</v>
      </c>
    </row>
    <row r="50" spans="2:15" ht="15.75" thickBot="1" x14ac:dyDescent="0.3">
      <c r="B50" s="224"/>
      <c r="C50" s="195"/>
      <c r="D50" s="195"/>
      <c r="E50" s="195"/>
      <c r="F50" s="195"/>
      <c r="G50" s="195"/>
      <c r="H50" s="195"/>
      <c r="I50" s="195"/>
      <c r="J50" s="195"/>
      <c r="K50" s="195"/>
      <c r="L50" s="195"/>
      <c r="M50" s="195"/>
      <c r="N50" s="195"/>
      <c r="O50" s="195"/>
    </row>
    <row r="51" spans="2:15" ht="26.25" thickBot="1" x14ac:dyDescent="0.3">
      <c r="B51" s="236"/>
      <c r="C51" s="237" t="s">
        <v>42</v>
      </c>
      <c r="D51" s="238" t="s">
        <v>72</v>
      </c>
      <c r="E51" s="238" t="s">
        <v>44</v>
      </c>
      <c r="F51" s="238" t="s">
        <v>45</v>
      </c>
      <c r="G51" s="238" t="s">
        <v>62</v>
      </c>
      <c r="H51" s="239" t="s">
        <v>38</v>
      </c>
      <c r="I51" s="196"/>
      <c r="J51" s="237" t="s">
        <v>42</v>
      </c>
      <c r="K51" s="238" t="s">
        <v>72</v>
      </c>
      <c r="L51" s="238" t="s">
        <v>44</v>
      </c>
      <c r="M51" s="238" t="s">
        <v>45</v>
      </c>
      <c r="N51" s="238" t="s">
        <v>62</v>
      </c>
      <c r="O51" s="239" t="s">
        <v>38</v>
      </c>
    </row>
    <row r="52" spans="2:15" x14ac:dyDescent="0.25">
      <c r="B52" s="235">
        <v>2010</v>
      </c>
      <c r="C52" s="193">
        <f t="shared" ref="C52:H61" si="8">+C8/C32</f>
        <v>0.85558252427184467</v>
      </c>
      <c r="D52" s="191">
        <f t="shared" si="8"/>
        <v>1.2543493662914271</v>
      </c>
      <c r="E52" s="191">
        <f t="shared" si="8"/>
        <v>1.0825670498084292</v>
      </c>
      <c r="F52" s="191">
        <f t="shared" si="8"/>
        <v>0.77973052138254251</v>
      </c>
      <c r="G52" s="191">
        <f t="shared" si="8"/>
        <v>1.1458520398204177</v>
      </c>
      <c r="H52" s="192">
        <f t="shared" si="8"/>
        <v>1.0848516397709527</v>
      </c>
      <c r="I52" s="195"/>
      <c r="J52" s="193">
        <f t="shared" ref="J52:J63" si="9">+J8/C32</f>
        <v>0.64320388349514568</v>
      </c>
      <c r="K52" s="191">
        <f t="shared" ref="K52:K63" si="10">+K8/D32</f>
        <v>1.006297724946863</v>
      </c>
      <c r="L52" s="191">
        <f t="shared" ref="L52:L63" si="11">+L8/E32</f>
        <v>0.77624521072796937</v>
      </c>
      <c r="M52" s="191">
        <f t="shared" ref="M52:M63" si="12">+M8/F32</f>
        <v>0.37453622339386838</v>
      </c>
      <c r="N52" s="191">
        <f t="shared" ref="N52:N63" si="13">+N8/G32</f>
        <v>0.99145032207690809</v>
      </c>
      <c r="O52" s="192">
        <f t="shared" ref="O52:O63" si="14">+O8/H32</f>
        <v>0.96017699115044253</v>
      </c>
    </row>
    <row r="53" spans="2:15" x14ac:dyDescent="0.25">
      <c r="B53" s="233">
        <v>2011</v>
      </c>
      <c r="C53" s="232">
        <f t="shared" si="8"/>
        <v>0.94153471376370279</v>
      </c>
      <c r="D53" s="230">
        <f t="shared" si="8"/>
        <v>1.1888915299896996</v>
      </c>
      <c r="E53" s="230">
        <f t="shared" si="8"/>
        <v>1.1501582126761913</v>
      </c>
      <c r="F53" s="230">
        <f t="shared" si="8"/>
        <v>0.78755778120184905</v>
      </c>
      <c r="G53" s="230">
        <f t="shared" si="8"/>
        <v>1.1491788499980402</v>
      </c>
      <c r="H53" s="231">
        <f t="shared" si="8"/>
        <v>1.0880312652662434</v>
      </c>
      <c r="I53" s="229"/>
      <c r="J53" s="232">
        <f t="shared" si="9"/>
        <v>0.77628907835972394</v>
      </c>
      <c r="K53" s="230">
        <f t="shared" si="10"/>
        <v>0.98367799698914504</v>
      </c>
      <c r="L53" s="230">
        <f t="shared" si="11"/>
        <v>0.78991274331191874</v>
      </c>
      <c r="M53" s="230">
        <f t="shared" si="12"/>
        <v>0.41140215716486905</v>
      </c>
      <c r="N53" s="230">
        <f t="shared" si="13"/>
        <v>0.9931799474777564</v>
      </c>
      <c r="O53" s="231">
        <f t="shared" si="14"/>
        <v>0.97241491613743691</v>
      </c>
    </row>
    <row r="54" spans="2:15" x14ac:dyDescent="0.25">
      <c r="B54" s="233">
        <v>2012</v>
      </c>
      <c r="C54" s="105">
        <f t="shared" si="8"/>
        <v>0.9607287449392713</v>
      </c>
      <c r="D54" s="103">
        <f t="shared" si="8"/>
        <v>1.1993635640413682</v>
      </c>
      <c r="E54" s="103">
        <f t="shared" si="8"/>
        <v>1.1309122435218186</v>
      </c>
      <c r="F54" s="103">
        <f t="shared" si="8"/>
        <v>0.78766992150105308</v>
      </c>
      <c r="G54" s="103">
        <f t="shared" si="8"/>
        <v>1.1482239093662721</v>
      </c>
      <c r="H54" s="104">
        <f t="shared" si="8"/>
        <v>1.086770656572249</v>
      </c>
      <c r="I54" s="229"/>
      <c r="J54" s="232">
        <f t="shared" si="9"/>
        <v>0.73927125506072877</v>
      </c>
      <c r="K54" s="230">
        <f t="shared" si="10"/>
        <v>1.0097056483691329</v>
      </c>
      <c r="L54" s="230">
        <f t="shared" si="11"/>
        <v>0.79366149696561028</v>
      </c>
      <c r="M54" s="230">
        <f t="shared" si="12"/>
        <v>0.39249473482672792</v>
      </c>
      <c r="N54" s="230">
        <f t="shared" si="13"/>
        <v>0.9992132488887141</v>
      </c>
      <c r="O54" s="231">
        <f t="shared" si="14"/>
        <v>0.97555802114606449</v>
      </c>
    </row>
    <row r="55" spans="2:15" x14ac:dyDescent="0.25">
      <c r="B55" s="349">
        <v>2013</v>
      </c>
      <c r="C55" s="315">
        <f t="shared" si="8"/>
        <v>0.97948511665325821</v>
      </c>
      <c r="D55" s="103">
        <f t="shared" si="8"/>
        <v>1.5355665181413112</v>
      </c>
      <c r="E55" s="103">
        <f t="shared" si="8"/>
        <v>1.1504990793681558</v>
      </c>
      <c r="F55" s="103">
        <f t="shared" si="8"/>
        <v>0.82309017805858697</v>
      </c>
      <c r="G55" s="103">
        <f t="shared" si="8"/>
        <v>1.3244787766523469</v>
      </c>
      <c r="H55" s="316">
        <f t="shared" si="8"/>
        <v>1.2388874362661786</v>
      </c>
      <c r="J55" s="105">
        <f t="shared" si="9"/>
        <v>0.78680611423974256</v>
      </c>
      <c r="K55" s="103">
        <f t="shared" si="10"/>
        <v>1.014640356460853</v>
      </c>
      <c r="L55" s="103">
        <f t="shared" si="11"/>
        <v>0.81926543269696672</v>
      </c>
      <c r="M55" s="103">
        <f t="shared" si="12"/>
        <v>0.41489565383878996</v>
      </c>
      <c r="N55" s="103">
        <f t="shared" si="13"/>
        <v>1.0186418633981003</v>
      </c>
      <c r="O55" s="104">
        <f t="shared" si="14"/>
        <v>0.99761406719832657</v>
      </c>
    </row>
    <row r="56" spans="2:15" x14ac:dyDescent="0.25">
      <c r="B56" s="350">
        <v>2014</v>
      </c>
      <c r="C56" s="105">
        <f t="shared" si="8"/>
        <v>0.90749601275917069</v>
      </c>
      <c r="D56" s="103">
        <f t="shared" si="8"/>
        <v>1.3700587394824575</v>
      </c>
      <c r="E56" s="103">
        <f t="shared" si="8"/>
        <v>1.2750487329434699</v>
      </c>
      <c r="F56" s="103">
        <f t="shared" si="8"/>
        <v>0.86038025734588053</v>
      </c>
      <c r="G56" s="103">
        <f t="shared" si="8"/>
        <v>1.285894504454782</v>
      </c>
      <c r="H56" s="104">
        <f t="shared" si="8"/>
        <v>1.2134236090668236</v>
      </c>
      <c r="J56" s="105">
        <f t="shared" si="9"/>
        <v>0.61642743221690588</v>
      </c>
      <c r="K56" s="103">
        <f t="shared" si="10"/>
        <v>0.98872836958247345</v>
      </c>
      <c r="L56" s="103">
        <f t="shared" si="11"/>
        <v>0.84385964912280698</v>
      </c>
      <c r="M56" s="103">
        <f t="shared" si="12"/>
        <v>0.42077971960821969</v>
      </c>
      <c r="N56" s="103">
        <f t="shared" si="13"/>
        <v>0.99779232042892063</v>
      </c>
      <c r="O56" s="104">
        <f t="shared" si="14"/>
        <v>0.9788375363883165</v>
      </c>
    </row>
    <row r="57" spans="2:15" x14ac:dyDescent="0.25">
      <c r="B57" s="351">
        <v>2015</v>
      </c>
      <c r="C57" s="232">
        <f t="shared" si="8"/>
        <v>0.8915615141955836</v>
      </c>
      <c r="D57" s="230">
        <f t="shared" si="8"/>
        <v>1.3171078625049388</v>
      </c>
      <c r="E57" s="230">
        <f t="shared" si="8"/>
        <v>1.263807285546416</v>
      </c>
      <c r="F57" s="230">
        <f t="shared" si="8"/>
        <v>0.85722543352601155</v>
      </c>
      <c r="G57" s="230">
        <f t="shared" si="8"/>
        <v>1.2531984411290005</v>
      </c>
      <c r="H57" s="231">
        <f t="shared" si="8"/>
        <v>1.1860229464256529</v>
      </c>
      <c r="J57" s="232">
        <f t="shared" si="9"/>
        <v>0.61435331230283907</v>
      </c>
      <c r="K57" s="230">
        <f t="shared" si="10"/>
        <v>0.97265902805215332</v>
      </c>
      <c r="L57" s="230">
        <f t="shared" si="11"/>
        <v>0.83578143360752055</v>
      </c>
      <c r="M57" s="230">
        <f t="shared" si="12"/>
        <v>0.42947976878612715</v>
      </c>
      <c r="N57" s="230">
        <f t="shared" si="13"/>
        <v>0.98279730740463722</v>
      </c>
      <c r="O57" s="231">
        <f t="shared" si="14"/>
        <v>0.97322917007158505</v>
      </c>
    </row>
    <row r="58" spans="2:15" x14ac:dyDescent="0.25">
      <c r="B58" s="351">
        <v>2016</v>
      </c>
      <c r="C58" s="232">
        <f t="shared" si="8"/>
        <v>0.8954350370659383</v>
      </c>
      <c r="D58" s="230">
        <f t="shared" si="8"/>
        <v>1.1261494930440934</v>
      </c>
      <c r="E58" s="230">
        <f t="shared" si="8"/>
        <v>1.2200980392156864</v>
      </c>
      <c r="F58" s="230">
        <f t="shared" si="8"/>
        <v>0.81984585741811178</v>
      </c>
      <c r="G58" s="230">
        <f t="shared" si="8"/>
        <v>1.1405477517068194</v>
      </c>
      <c r="H58" s="231">
        <f t="shared" si="8"/>
        <v>1.0862889555352719</v>
      </c>
      <c r="J58" s="232">
        <f t="shared" si="9"/>
        <v>0.61646507998439326</v>
      </c>
      <c r="K58" s="230">
        <f t="shared" si="10"/>
        <v>0.9536272891613613</v>
      </c>
      <c r="L58" s="230">
        <f t="shared" si="11"/>
        <v>0.82696078431372544</v>
      </c>
      <c r="M58" s="230">
        <f t="shared" si="12"/>
        <v>0.42061657032755301</v>
      </c>
      <c r="N58" s="230">
        <f t="shared" si="13"/>
        <v>0.96641293259044181</v>
      </c>
      <c r="O58" s="231">
        <f t="shared" si="14"/>
        <v>0.95553527187377751</v>
      </c>
    </row>
    <row r="59" spans="2:15" x14ac:dyDescent="0.25">
      <c r="B59" s="349">
        <v>2017</v>
      </c>
      <c r="C59" s="105">
        <f t="shared" si="8"/>
        <v>0.92435353145503663</v>
      </c>
      <c r="D59" s="103">
        <f t="shared" si="8"/>
        <v>1.1025921299188008</v>
      </c>
      <c r="E59" s="103">
        <f t="shared" si="8"/>
        <v>1.185656902125992</v>
      </c>
      <c r="F59" s="103">
        <f t="shared" si="8"/>
        <v>0.88023836985774706</v>
      </c>
      <c r="G59" s="103">
        <f t="shared" si="8"/>
        <v>1.1176677341248145</v>
      </c>
      <c r="H59" s="104">
        <f t="shared" si="8"/>
        <v>1.0775772526616463</v>
      </c>
      <c r="J59" s="105">
        <f t="shared" si="9"/>
        <v>0.62987263604785793</v>
      </c>
      <c r="K59" s="103">
        <f t="shared" si="10"/>
        <v>0.93027795128044977</v>
      </c>
      <c r="L59" s="103">
        <f t="shared" si="11"/>
        <v>0.82472812775546189</v>
      </c>
      <c r="M59" s="103">
        <f t="shared" si="12"/>
        <v>0.40695886197616299</v>
      </c>
      <c r="N59" s="103">
        <f t="shared" si="13"/>
        <v>0.95645551823791297</v>
      </c>
      <c r="O59" s="104">
        <f t="shared" si="14"/>
        <v>0.94647494157361722</v>
      </c>
    </row>
    <row r="60" spans="2:15" x14ac:dyDescent="0.25">
      <c r="B60" s="350">
        <v>2018</v>
      </c>
      <c r="C60" s="105">
        <f t="shared" si="8"/>
        <v>0.94883543337151588</v>
      </c>
      <c r="D60" s="103">
        <f t="shared" si="8"/>
        <v>1.0742175395103812</v>
      </c>
      <c r="E60" s="103">
        <f t="shared" si="8"/>
        <v>1.1366920523335287</v>
      </c>
      <c r="F60" s="103">
        <f t="shared" si="8"/>
        <v>0.83075157773952957</v>
      </c>
      <c r="G60" s="103">
        <f t="shared" si="8"/>
        <v>1.0863052504947805</v>
      </c>
      <c r="H60" s="104">
        <f t="shared" si="8"/>
        <v>1.0431963352474354</v>
      </c>
      <c r="J60" s="105">
        <f t="shared" si="9"/>
        <v>0.66972126765941198</v>
      </c>
      <c r="K60" s="103">
        <f t="shared" si="10"/>
        <v>0.90122404710257209</v>
      </c>
      <c r="L60" s="103">
        <f t="shared" si="11"/>
        <v>0.79769576254637764</v>
      </c>
      <c r="M60" s="103">
        <f t="shared" si="12"/>
        <v>0.4042838018741633</v>
      </c>
      <c r="N60" s="103">
        <f t="shared" si="13"/>
        <v>0.93534867476425165</v>
      </c>
      <c r="O60" s="104">
        <f t="shared" si="14"/>
        <v>0.9234466739789664</v>
      </c>
    </row>
    <row r="61" spans="2:15" x14ac:dyDescent="0.25">
      <c r="B61" s="349">
        <v>2019</v>
      </c>
      <c r="C61" s="105">
        <f t="shared" si="8"/>
        <v>0.95767195767195767</v>
      </c>
      <c r="D61" s="103">
        <f t="shared" si="8"/>
        <v>1.065658117032714</v>
      </c>
      <c r="E61" s="103">
        <f t="shared" si="8"/>
        <v>1.1763392857142858</v>
      </c>
      <c r="F61" s="103">
        <f t="shared" si="8"/>
        <v>0.81456070135315417</v>
      </c>
      <c r="G61" s="103">
        <f t="shared" si="8"/>
        <v>1.0985676882796858</v>
      </c>
      <c r="H61" s="104">
        <f t="shared" si="8"/>
        <v>1.0508344277523303</v>
      </c>
      <c r="J61" s="105">
        <f t="shared" si="9"/>
        <v>0.66628873771730912</v>
      </c>
      <c r="K61" s="103">
        <f t="shared" si="10"/>
        <v>0.90331746275533709</v>
      </c>
      <c r="L61" s="103">
        <f t="shared" si="11"/>
        <v>0.8125</v>
      </c>
      <c r="M61" s="103">
        <f t="shared" si="12"/>
        <v>0.39908519153802174</v>
      </c>
      <c r="N61" s="103">
        <f t="shared" si="13"/>
        <v>0.94124441706453099</v>
      </c>
      <c r="O61" s="104">
        <f t="shared" si="14"/>
        <v>0.93097152375156156</v>
      </c>
    </row>
    <row r="62" spans="2:15" x14ac:dyDescent="0.25">
      <c r="B62" s="351">
        <v>2020</v>
      </c>
      <c r="C62" s="232">
        <f t="shared" ref="C62:H67" si="15">+C18/C42</f>
        <v>0.89250936329588015</v>
      </c>
      <c r="D62" s="230">
        <f t="shared" si="15"/>
        <v>1.0523193916349809</v>
      </c>
      <c r="E62" s="230">
        <f t="shared" si="15"/>
        <v>1.1409615384615384</v>
      </c>
      <c r="F62" s="230">
        <f t="shared" si="15"/>
        <v>0.81134589758233389</v>
      </c>
      <c r="G62" s="230">
        <f t="shared" si="15"/>
        <v>1.0712051868802441</v>
      </c>
      <c r="H62" s="231">
        <f t="shared" si="15"/>
        <v>1.0278333809932323</v>
      </c>
      <c r="J62" s="232">
        <f t="shared" si="9"/>
        <v>0.68426966292134828</v>
      </c>
      <c r="K62" s="230">
        <f t="shared" si="10"/>
        <v>0.90547528517110265</v>
      </c>
      <c r="L62" s="230">
        <f t="shared" si="11"/>
        <v>0.77894230769230766</v>
      </c>
      <c r="M62" s="230">
        <f t="shared" si="12"/>
        <v>0.37921187892632779</v>
      </c>
      <c r="N62" s="230">
        <f t="shared" si="13"/>
        <v>0.92002288329519455</v>
      </c>
      <c r="O62" s="231">
        <f t="shared" si="14"/>
        <v>0.91030407015537129</v>
      </c>
    </row>
    <row r="63" spans="2:15" x14ac:dyDescent="0.25">
      <c r="B63" s="349">
        <v>2021</v>
      </c>
      <c r="C63" s="105">
        <f t="shared" si="15"/>
        <v>0.93375262054507335</v>
      </c>
      <c r="D63" s="103">
        <f t="shared" si="15"/>
        <v>1.1829751369574379</v>
      </c>
      <c r="E63" s="103">
        <f t="shared" si="15"/>
        <v>1.1892461781760675</v>
      </c>
      <c r="F63" s="103">
        <f t="shared" si="15"/>
        <v>0.91338912133891215</v>
      </c>
      <c r="G63" s="103">
        <f t="shared" si="15"/>
        <v>1.1604381714767222</v>
      </c>
      <c r="H63" s="104">
        <f t="shared" si="15"/>
        <v>1.1190250745221813</v>
      </c>
      <c r="J63" s="105">
        <f t="shared" si="9"/>
        <v>0.72536687631027252</v>
      </c>
      <c r="K63" s="103">
        <f t="shared" si="10"/>
        <v>1.0221660345554151</v>
      </c>
      <c r="L63" s="103">
        <f t="shared" si="11"/>
        <v>0.84554559831312603</v>
      </c>
      <c r="M63" s="103">
        <f t="shared" si="12"/>
        <v>0.44560669456066948</v>
      </c>
      <c r="N63" s="103">
        <f t="shared" si="13"/>
        <v>1.0118390562460502</v>
      </c>
      <c r="O63" s="104">
        <f t="shared" si="14"/>
        <v>0.99740487462738914</v>
      </c>
    </row>
    <row r="64" spans="2:15" x14ac:dyDescent="0.25">
      <c r="B64" s="349">
        <v>2022</v>
      </c>
      <c r="C64" s="105">
        <f t="shared" si="15"/>
        <v>1.0959363217427733</v>
      </c>
      <c r="D64" s="103">
        <f t="shared" si="15"/>
        <v>1.1771332492643969</v>
      </c>
      <c r="E64" s="103">
        <f t="shared" si="15"/>
        <v>1.1738213268642548</v>
      </c>
      <c r="F64" s="103">
        <f t="shared" si="15"/>
        <v>0.90037751677852351</v>
      </c>
      <c r="G64" s="103">
        <f t="shared" si="15"/>
        <v>1.1676555990405253</v>
      </c>
      <c r="H64" s="104">
        <f t="shared" si="15"/>
        <v>1.1229890294767095</v>
      </c>
      <c r="J64" s="105">
        <f t="shared" ref="J64" si="16">+J20/C44</f>
        <v>0.84122329283619601</v>
      </c>
      <c r="K64" s="103">
        <f t="shared" ref="K64" si="17">+K20/D44</f>
        <v>1.0190836485918453</v>
      </c>
      <c r="L64" s="103">
        <f t="shared" ref="L64" si="18">+L20/E44</f>
        <v>0.83229617128994837</v>
      </c>
      <c r="M64" s="103">
        <f t="shared" ref="M64" si="19">+M20/F44</f>
        <v>0.44861577181208051</v>
      </c>
      <c r="N64" s="103">
        <f t="shared" ref="N64" si="20">+N20/G44</f>
        <v>1.014392122206792</v>
      </c>
      <c r="O64" s="104">
        <f t="shared" ref="O64" si="21">+O20/H44</f>
        <v>1.0000700991903544</v>
      </c>
    </row>
    <row r="65" spans="2:42" x14ac:dyDescent="0.25">
      <c r="B65" s="350">
        <v>2023</v>
      </c>
      <c r="C65" s="193">
        <f t="shared" si="15"/>
        <v>1.1336405529953917</v>
      </c>
      <c r="D65" s="191">
        <f t="shared" si="15"/>
        <v>1.1930884079852373</v>
      </c>
      <c r="E65" s="191">
        <f t="shared" si="15"/>
        <v>1.1578281497100684</v>
      </c>
      <c r="F65" s="191">
        <f t="shared" si="15"/>
        <v>0.87741799831791423</v>
      </c>
      <c r="G65" s="191">
        <f t="shared" si="15"/>
        <v>1.1730688408842564</v>
      </c>
      <c r="H65" s="192">
        <f t="shared" si="15"/>
        <v>1.1238178633975482</v>
      </c>
      <c r="J65" s="193">
        <f t="shared" ref="J65" si="22">+J21/C45</f>
        <v>0.84373690825303727</v>
      </c>
      <c r="K65" s="191">
        <f t="shared" ref="K65" si="23">+K21/D45</f>
        <v>1.0420231504781077</v>
      </c>
      <c r="L65" s="191">
        <f t="shared" ref="L65" si="24">+L21/E45</f>
        <v>0.82477596204533477</v>
      </c>
      <c r="M65" s="191">
        <f t="shared" ref="M65" si="25">+M21/F45</f>
        <v>0.43629100084104289</v>
      </c>
      <c r="N65" s="191">
        <f t="shared" ref="N65" si="26">+N21/G45</f>
        <v>1.0266874001849207</v>
      </c>
      <c r="O65" s="192">
        <f t="shared" ref="O65" si="27">+O21/H45</f>
        <v>1.0068651488616462</v>
      </c>
    </row>
    <row r="66" spans="2:42" x14ac:dyDescent="0.25">
      <c r="B66" s="349">
        <v>2024</v>
      </c>
      <c r="C66" s="105">
        <f t="shared" si="15"/>
        <v>1.04551201011378</v>
      </c>
      <c r="D66" s="103">
        <f t="shared" si="15"/>
        <v>1.1938303774060688</v>
      </c>
      <c r="E66" s="103">
        <f t="shared" si="15"/>
        <v>1.1383382539013074</v>
      </c>
      <c r="F66" s="103">
        <f t="shared" si="15"/>
        <v>0.84453781512605042</v>
      </c>
      <c r="G66" s="103">
        <f t="shared" si="15"/>
        <v>1.1568577923718111</v>
      </c>
      <c r="H66" s="104">
        <f t="shared" si="15"/>
        <v>1.1047204881812442</v>
      </c>
      <c r="J66" s="105">
        <f t="shared" ref="J66" si="28">+J22/C46</f>
        <v>0.7564264643910662</v>
      </c>
      <c r="K66" s="103">
        <f t="shared" ref="K66" si="29">+K22/D46</f>
        <v>1.0317727158107086</v>
      </c>
      <c r="L66" s="103">
        <f t="shared" ref="L66" si="30">+L22/E46</f>
        <v>0.83540700126528888</v>
      </c>
      <c r="M66" s="103">
        <f t="shared" ref="M66" si="31">+M22/F46</f>
        <v>0.43529411764705883</v>
      </c>
      <c r="N66" s="103">
        <f t="shared" ref="N66" si="32">+N22/G46</f>
        <v>1.0211332828155257</v>
      </c>
      <c r="O66" s="104">
        <f t="shared" ref="O66" si="33">+O22/H46</f>
        <v>0.99544083608052181</v>
      </c>
    </row>
    <row r="67" spans="2:42" ht="15" customHeight="1" thickBot="1" x14ac:dyDescent="0.3">
      <c r="B67" s="582">
        <v>2025</v>
      </c>
      <c r="C67" s="583">
        <f t="shared" si="15"/>
        <v>0.98455598455598459</v>
      </c>
      <c r="D67" s="584">
        <f t="shared" si="15"/>
        <v>1.2068616707409592</v>
      </c>
      <c r="E67" s="584">
        <f t="shared" si="15"/>
        <v>1.1240899018676795</v>
      </c>
      <c r="F67" s="584">
        <f t="shared" si="15"/>
        <v>0.80672268907563027</v>
      </c>
      <c r="G67" s="584">
        <f t="shared" si="15"/>
        <v>1.1518313548223564</v>
      </c>
      <c r="H67" s="585">
        <f t="shared" si="15"/>
        <v>1.0940522668917732</v>
      </c>
      <c r="J67" s="583">
        <f t="shared" ref="J67" si="34">+J23/C47</f>
        <v>0.73058773058773063</v>
      </c>
      <c r="K67" s="584">
        <f t="shared" ref="K67" si="35">+K23/D47</f>
        <v>1.0393660962657001</v>
      </c>
      <c r="L67" s="584">
        <f t="shared" ref="L67" si="36">+L23/E47</f>
        <v>0.85153529597974043</v>
      </c>
      <c r="M67" s="584">
        <f t="shared" ref="M67" si="37">+M23/F47</f>
        <v>0.44096638655462184</v>
      </c>
      <c r="N67" s="584">
        <f t="shared" ref="N67" si="38">+N23/G47</f>
        <v>1.0315153563432047</v>
      </c>
      <c r="O67" s="585">
        <f t="shared" ref="O67" si="39">+O23/H47</f>
        <v>0.99708065140163904</v>
      </c>
    </row>
    <row r="69" spans="2:42" x14ac:dyDescent="0.25">
      <c r="B69" s="12" t="s">
        <v>10</v>
      </c>
    </row>
    <row r="70" spans="2:42" x14ac:dyDescent="0.25">
      <c r="B70" s="12" t="s">
        <v>9</v>
      </c>
      <c r="F70" s="13" t="s">
        <v>161</v>
      </c>
      <c r="L70" s="13" t="s">
        <v>227</v>
      </c>
    </row>
    <row r="71" spans="2:42" x14ac:dyDescent="0.25">
      <c r="B71" s="12" t="s">
        <v>8</v>
      </c>
      <c r="F71" s="13" t="s">
        <v>166</v>
      </c>
      <c r="L71" s="13" t="s">
        <v>238</v>
      </c>
    </row>
    <row r="72" spans="2:42" x14ac:dyDescent="0.25">
      <c r="B72" s="12" t="s">
        <v>7</v>
      </c>
      <c r="F72" s="13" t="s">
        <v>174</v>
      </c>
      <c r="L72" s="13" t="s">
        <v>239</v>
      </c>
    </row>
    <row r="73" spans="2:42" x14ac:dyDescent="0.25">
      <c r="B73" s="13" t="s">
        <v>6</v>
      </c>
      <c r="F73" s="13" t="s">
        <v>183</v>
      </c>
      <c r="L73" s="13" t="s">
        <v>265</v>
      </c>
    </row>
    <row r="74" spans="2:42" x14ac:dyDescent="0.25">
      <c r="B74" s="13" t="s">
        <v>151</v>
      </c>
      <c r="F74" s="13" t="s">
        <v>189</v>
      </c>
      <c r="L74" s="13" t="s">
        <v>270</v>
      </c>
    </row>
    <row r="75" spans="2:42" ht="15" customHeight="1" x14ac:dyDescent="0.25">
      <c r="B75" s="13" t="s">
        <v>156</v>
      </c>
      <c r="F75" s="13" t="s">
        <v>195</v>
      </c>
      <c r="L75" s="13" t="s">
        <v>277</v>
      </c>
      <c r="P75" s="593" t="s">
        <v>283</v>
      </c>
      <c r="Q75" s="593"/>
      <c r="R75" s="593"/>
      <c r="S75" s="593"/>
      <c r="T75" s="593"/>
      <c r="U75" s="593"/>
      <c r="V75" s="593"/>
      <c r="W75" s="593"/>
      <c r="X75" s="593"/>
      <c r="Y75" s="593"/>
      <c r="Z75" s="593"/>
      <c r="AA75" s="593"/>
      <c r="AB75" s="593"/>
      <c r="AC75" s="593"/>
      <c r="AD75" s="593"/>
      <c r="AE75" s="593"/>
      <c r="AF75" s="593"/>
      <c r="AG75" s="593"/>
      <c r="AH75" s="593"/>
      <c r="AI75" s="593"/>
      <c r="AJ75" s="593"/>
      <c r="AK75" s="593"/>
      <c r="AL75" s="593"/>
      <c r="AM75" s="593"/>
      <c r="AN75" s="593"/>
      <c r="AO75" s="593"/>
      <c r="AP75" s="593"/>
    </row>
    <row r="76" spans="2:42" x14ac:dyDescent="0.25">
      <c r="B76" s="594" t="s">
        <v>0</v>
      </c>
      <c r="C76" s="594"/>
      <c r="D76" s="594"/>
      <c r="E76" s="594"/>
      <c r="F76" s="594"/>
      <c r="G76" s="594"/>
      <c r="H76" s="594"/>
      <c r="I76" s="594"/>
      <c r="J76" s="594"/>
      <c r="K76" s="594"/>
      <c r="L76" s="594"/>
      <c r="M76" s="594"/>
      <c r="N76" s="594"/>
      <c r="O76" s="594"/>
      <c r="P76" s="593"/>
      <c r="Q76" s="593"/>
      <c r="R76" s="593"/>
      <c r="S76" s="593"/>
      <c r="T76" s="593"/>
      <c r="U76" s="593"/>
      <c r="V76" s="593"/>
      <c r="W76" s="593"/>
      <c r="X76" s="593"/>
      <c r="Y76" s="593"/>
      <c r="Z76" s="593"/>
      <c r="AA76" s="593"/>
      <c r="AB76" s="593"/>
      <c r="AC76" s="593"/>
      <c r="AD76" s="593"/>
      <c r="AE76" s="593"/>
      <c r="AF76" s="593"/>
      <c r="AG76" s="593"/>
      <c r="AH76" s="593"/>
      <c r="AI76" s="593"/>
      <c r="AJ76" s="593"/>
      <c r="AK76" s="593"/>
      <c r="AL76" s="593"/>
      <c r="AM76" s="593"/>
      <c r="AN76" s="593"/>
      <c r="AO76" s="593"/>
      <c r="AP76" s="593"/>
    </row>
    <row r="77" spans="2:42" x14ac:dyDescent="0.25">
      <c r="B77" s="594" t="s">
        <v>1</v>
      </c>
      <c r="C77" s="594"/>
      <c r="D77" s="594"/>
      <c r="E77" s="594"/>
      <c r="F77" s="594"/>
      <c r="G77" s="594"/>
      <c r="H77" s="594"/>
      <c r="I77" s="594"/>
      <c r="J77" s="594"/>
      <c r="K77" s="594"/>
      <c r="L77" s="594"/>
      <c r="M77" s="594"/>
      <c r="N77" s="594"/>
      <c r="O77" s="594"/>
      <c r="P77" s="593"/>
      <c r="Q77" s="593"/>
      <c r="R77" s="593"/>
      <c r="S77" s="593"/>
      <c r="T77" s="593"/>
      <c r="U77" s="593"/>
      <c r="V77" s="593"/>
      <c r="W77" s="593"/>
      <c r="X77" s="593"/>
      <c r="Y77" s="593"/>
      <c r="Z77" s="593"/>
      <c r="AA77" s="593"/>
      <c r="AB77" s="593"/>
      <c r="AC77" s="593"/>
      <c r="AD77" s="593"/>
      <c r="AE77" s="593"/>
      <c r="AF77" s="593"/>
      <c r="AG77" s="593"/>
      <c r="AH77" s="593"/>
      <c r="AI77" s="593"/>
      <c r="AJ77" s="593"/>
      <c r="AK77" s="593"/>
      <c r="AL77" s="593"/>
      <c r="AM77" s="593"/>
      <c r="AN77" s="593"/>
      <c r="AO77" s="593"/>
      <c r="AP77" s="593"/>
    </row>
    <row r="78" spans="2:42" x14ac:dyDescent="0.25">
      <c r="B78" s="594" t="s">
        <v>148</v>
      </c>
      <c r="C78" s="594"/>
      <c r="D78" s="594"/>
      <c r="E78" s="594"/>
      <c r="F78" s="594"/>
      <c r="G78" s="594"/>
      <c r="H78" s="594"/>
      <c r="I78" s="594"/>
      <c r="J78" s="594"/>
      <c r="K78" s="594"/>
      <c r="L78" s="594"/>
      <c r="M78" s="594"/>
      <c r="N78" s="594"/>
      <c r="O78" s="594"/>
      <c r="P78" s="593"/>
      <c r="Q78" s="593"/>
      <c r="R78" s="593"/>
      <c r="S78" s="593"/>
      <c r="T78" s="593"/>
      <c r="U78" s="593"/>
      <c r="V78" s="593"/>
      <c r="W78" s="593"/>
      <c r="X78" s="593"/>
      <c r="Y78" s="593"/>
      <c r="Z78" s="593"/>
      <c r="AA78" s="593"/>
      <c r="AB78" s="593"/>
      <c r="AC78" s="593"/>
      <c r="AD78" s="593"/>
      <c r="AE78" s="593"/>
      <c r="AF78" s="593"/>
      <c r="AG78" s="593"/>
      <c r="AH78" s="593"/>
      <c r="AI78" s="593"/>
      <c r="AJ78" s="593"/>
      <c r="AK78" s="593"/>
      <c r="AL78" s="593"/>
      <c r="AM78" s="593"/>
      <c r="AN78" s="593"/>
      <c r="AO78" s="593"/>
      <c r="AP78" s="593"/>
    </row>
    <row r="79" spans="2:42" x14ac:dyDescent="0.25">
      <c r="P79" s="593"/>
      <c r="Q79" s="593"/>
      <c r="R79" s="593"/>
      <c r="S79" s="593"/>
      <c r="T79" s="593"/>
      <c r="U79" s="593"/>
      <c r="V79" s="593"/>
      <c r="W79" s="593"/>
      <c r="X79" s="593"/>
      <c r="Y79" s="593"/>
      <c r="Z79" s="593"/>
      <c r="AA79" s="593"/>
      <c r="AB79" s="593"/>
      <c r="AC79" s="593"/>
      <c r="AD79" s="593"/>
      <c r="AE79" s="593"/>
      <c r="AF79" s="593"/>
      <c r="AG79" s="593"/>
      <c r="AH79" s="593"/>
      <c r="AI79" s="593"/>
      <c r="AJ79" s="593"/>
      <c r="AK79" s="593"/>
      <c r="AL79" s="593"/>
      <c r="AM79" s="593"/>
      <c r="AN79" s="593"/>
      <c r="AO79" s="593"/>
      <c r="AP79" s="593"/>
    </row>
    <row r="80" spans="2:42" x14ac:dyDescent="0.25">
      <c r="P80" s="593"/>
      <c r="Q80" s="593"/>
      <c r="R80" s="593"/>
      <c r="S80" s="593"/>
      <c r="T80" s="593"/>
      <c r="U80" s="593"/>
      <c r="V80" s="593"/>
      <c r="W80" s="593"/>
      <c r="X80" s="593"/>
      <c r="Y80" s="593"/>
      <c r="Z80" s="593"/>
      <c r="AA80" s="593"/>
      <c r="AB80" s="593"/>
      <c r="AC80" s="593"/>
      <c r="AD80" s="593"/>
      <c r="AE80" s="593"/>
      <c r="AF80" s="593"/>
      <c r="AG80" s="593"/>
      <c r="AH80" s="593"/>
      <c r="AI80" s="593"/>
      <c r="AJ80" s="593"/>
      <c r="AK80" s="593"/>
      <c r="AL80" s="593"/>
      <c r="AM80" s="593"/>
      <c r="AN80" s="593"/>
      <c r="AO80" s="593"/>
      <c r="AP80" s="593"/>
    </row>
    <row r="81" spans="16:42" x14ac:dyDescent="0.25">
      <c r="P81" s="593"/>
      <c r="Q81" s="593"/>
      <c r="R81" s="593"/>
      <c r="S81" s="593"/>
      <c r="T81" s="593"/>
      <c r="U81" s="593"/>
      <c r="V81" s="593"/>
      <c r="W81" s="593"/>
      <c r="X81" s="593"/>
      <c r="Y81" s="593"/>
      <c r="Z81" s="593"/>
      <c r="AA81" s="593"/>
      <c r="AB81" s="593"/>
      <c r="AC81" s="593"/>
      <c r="AD81" s="593"/>
      <c r="AE81" s="593"/>
      <c r="AF81" s="593"/>
      <c r="AG81" s="593"/>
      <c r="AH81" s="593"/>
      <c r="AI81" s="593"/>
      <c r="AJ81" s="593"/>
      <c r="AK81" s="593"/>
      <c r="AL81" s="593"/>
      <c r="AM81" s="593"/>
      <c r="AN81" s="593"/>
      <c r="AO81" s="593"/>
      <c r="AP81" s="593"/>
    </row>
    <row r="82" spans="16:42" x14ac:dyDescent="0.25">
      <c r="P82" s="593"/>
      <c r="Q82" s="593"/>
      <c r="R82" s="593"/>
      <c r="S82" s="593"/>
      <c r="T82" s="593"/>
      <c r="U82" s="593"/>
      <c r="V82" s="593"/>
      <c r="W82" s="593"/>
      <c r="X82" s="593"/>
      <c r="Y82" s="593"/>
      <c r="Z82" s="593"/>
      <c r="AA82" s="593"/>
      <c r="AB82" s="593"/>
      <c r="AC82" s="593"/>
      <c r="AD82" s="593"/>
      <c r="AE82" s="593"/>
      <c r="AF82" s="593"/>
      <c r="AG82" s="593"/>
      <c r="AH82" s="593"/>
      <c r="AI82" s="593"/>
      <c r="AJ82" s="593"/>
      <c r="AK82" s="593"/>
      <c r="AL82" s="593"/>
      <c r="AM82" s="593"/>
      <c r="AN82" s="593"/>
      <c r="AO82" s="593"/>
      <c r="AP82" s="593"/>
    </row>
    <row r="83" spans="16:42" x14ac:dyDescent="0.25">
      <c r="AJ83" s="126"/>
    </row>
    <row r="84" spans="16:42" x14ac:dyDescent="0.25">
      <c r="AJ84" s="126"/>
    </row>
    <row r="86" spans="16:42" x14ac:dyDescent="0.25">
      <c r="AM86" s="126"/>
    </row>
    <row r="87" spans="16:42" x14ac:dyDescent="0.25">
      <c r="AM87" s="126"/>
    </row>
    <row r="116" spans="2:17" ht="15" customHeight="1" x14ac:dyDescent="0.25">
      <c r="B116" s="593" t="s">
        <v>275</v>
      </c>
      <c r="C116" s="593"/>
      <c r="D116" s="593"/>
      <c r="E116" s="593"/>
      <c r="F116" s="593"/>
      <c r="G116" s="593"/>
      <c r="H116" s="593"/>
      <c r="I116" s="593"/>
      <c r="J116" s="593"/>
      <c r="K116" s="593"/>
      <c r="L116" s="593"/>
      <c r="M116" s="593"/>
      <c r="N116" s="593"/>
      <c r="O116" s="593"/>
      <c r="P116" s="593"/>
      <c r="Q116" s="593"/>
    </row>
    <row r="117" spans="2:17" x14ac:dyDescent="0.25">
      <c r="B117" s="593"/>
      <c r="C117" s="593"/>
      <c r="D117" s="593"/>
      <c r="E117" s="593"/>
      <c r="F117" s="593"/>
      <c r="G117" s="593"/>
      <c r="H117" s="593"/>
      <c r="I117" s="593"/>
      <c r="J117" s="593"/>
      <c r="K117" s="593"/>
      <c r="L117" s="593"/>
      <c r="M117" s="593"/>
      <c r="N117" s="593"/>
      <c r="O117" s="593"/>
      <c r="P117" s="593"/>
      <c r="Q117" s="593"/>
    </row>
    <row r="118" spans="2:17" x14ac:dyDescent="0.25">
      <c r="B118" s="593"/>
      <c r="C118" s="593"/>
      <c r="D118" s="593"/>
      <c r="E118" s="593"/>
      <c r="F118" s="593"/>
      <c r="G118" s="593"/>
      <c r="H118" s="593"/>
      <c r="I118" s="593"/>
      <c r="J118" s="593"/>
      <c r="K118" s="593"/>
      <c r="L118" s="593"/>
      <c r="M118" s="593"/>
      <c r="N118" s="593"/>
      <c r="O118" s="593"/>
      <c r="P118" s="593"/>
      <c r="Q118" s="593"/>
    </row>
    <row r="119" spans="2:17" x14ac:dyDescent="0.25">
      <c r="B119" s="593"/>
      <c r="C119" s="593"/>
      <c r="D119" s="593"/>
      <c r="E119" s="593"/>
      <c r="F119" s="593"/>
      <c r="G119" s="593"/>
      <c r="H119" s="593"/>
      <c r="I119" s="593"/>
      <c r="J119" s="593"/>
      <c r="K119" s="593"/>
      <c r="L119" s="593"/>
      <c r="M119" s="593"/>
      <c r="N119" s="593"/>
      <c r="O119" s="593"/>
      <c r="P119" s="593"/>
      <c r="Q119" s="593"/>
    </row>
    <row r="120" spans="2:17" x14ac:dyDescent="0.25">
      <c r="B120" s="593"/>
      <c r="C120" s="593"/>
      <c r="D120" s="593"/>
      <c r="E120" s="593"/>
      <c r="F120" s="593"/>
      <c r="G120" s="593"/>
      <c r="H120" s="593"/>
      <c r="I120" s="593"/>
      <c r="J120" s="593"/>
      <c r="K120" s="593"/>
      <c r="L120" s="593"/>
      <c r="M120" s="593"/>
      <c r="N120" s="593"/>
      <c r="O120" s="593"/>
      <c r="P120" s="593"/>
      <c r="Q120" s="593"/>
    </row>
    <row r="121" spans="2:17" x14ac:dyDescent="0.25">
      <c r="B121" s="593"/>
      <c r="C121" s="593"/>
      <c r="D121" s="593"/>
      <c r="E121" s="593"/>
      <c r="F121" s="593"/>
      <c r="G121" s="593"/>
      <c r="H121" s="593"/>
      <c r="I121" s="593"/>
      <c r="J121" s="593"/>
      <c r="K121" s="593"/>
      <c r="L121" s="593"/>
      <c r="M121" s="593"/>
      <c r="N121" s="593"/>
      <c r="O121" s="593"/>
      <c r="P121" s="593"/>
      <c r="Q121" s="593"/>
    </row>
    <row r="122" spans="2:17" x14ac:dyDescent="0.25">
      <c r="B122" s="593"/>
      <c r="C122" s="593"/>
      <c r="D122" s="593"/>
      <c r="E122" s="593"/>
      <c r="F122" s="593"/>
      <c r="G122" s="593"/>
      <c r="H122" s="593"/>
      <c r="I122" s="593"/>
      <c r="J122" s="593"/>
      <c r="K122" s="593"/>
      <c r="L122" s="593"/>
      <c r="M122" s="593"/>
      <c r="N122" s="593"/>
      <c r="O122" s="593"/>
      <c r="P122" s="593"/>
      <c r="Q122" s="593"/>
    </row>
    <row r="123" spans="2:17" x14ac:dyDescent="0.25">
      <c r="B123" s="593"/>
      <c r="C123" s="593"/>
      <c r="D123" s="593"/>
      <c r="E123" s="593"/>
      <c r="F123" s="593"/>
      <c r="G123" s="593"/>
      <c r="H123" s="593"/>
      <c r="I123" s="593"/>
      <c r="J123" s="593"/>
      <c r="K123" s="593"/>
      <c r="L123" s="593"/>
      <c r="M123" s="593"/>
      <c r="N123" s="593"/>
      <c r="O123" s="593"/>
      <c r="P123" s="593"/>
      <c r="Q123" s="593"/>
    </row>
    <row r="124" spans="2:17" x14ac:dyDescent="0.25">
      <c r="B124" s="593"/>
      <c r="C124" s="593"/>
      <c r="D124" s="593"/>
      <c r="E124" s="593"/>
      <c r="F124" s="593"/>
      <c r="G124" s="593"/>
      <c r="H124" s="593"/>
      <c r="I124" s="593"/>
      <c r="J124" s="593"/>
      <c r="K124" s="593"/>
      <c r="L124" s="593"/>
      <c r="M124" s="593"/>
      <c r="N124" s="593"/>
      <c r="O124" s="593"/>
      <c r="P124" s="593"/>
      <c r="Q124" s="593"/>
    </row>
    <row r="125" spans="2:17" x14ac:dyDescent="0.25">
      <c r="B125" s="593"/>
      <c r="C125" s="593"/>
      <c r="D125" s="593"/>
      <c r="E125" s="593"/>
      <c r="F125" s="593"/>
      <c r="G125" s="593"/>
      <c r="H125" s="593"/>
      <c r="I125" s="593"/>
      <c r="J125" s="593"/>
      <c r="K125" s="593"/>
      <c r="L125" s="593"/>
      <c r="M125" s="593"/>
      <c r="N125" s="593"/>
      <c r="O125" s="593"/>
      <c r="P125" s="593"/>
      <c r="Q125" s="593"/>
    </row>
    <row r="126" spans="2:17" x14ac:dyDescent="0.25">
      <c r="B126" s="593"/>
      <c r="C126" s="593"/>
      <c r="D126" s="593"/>
      <c r="E126" s="593"/>
      <c r="F126" s="593"/>
      <c r="G126" s="593"/>
      <c r="H126" s="593"/>
      <c r="I126" s="593"/>
      <c r="J126" s="593"/>
      <c r="K126" s="593"/>
      <c r="L126" s="593"/>
      <c r="M126" s="593"/>
      <c r="N126" s="593"/>
      <c r="O126" s="593"/>
      <c r="P126" s="593"/>
      <c r="Q126" s="593"/>
    </row>
    <row r="127" spans="2:17" x14ac:dyDescent="0.25">
      <c r="B127" s="593"/>
      <c r="C127" s="593"/>
      <c r="D127" s="593"/>
      <c r="E127" s="593"/>
      <c r="F127" s="593"/>
      <c r="G127" s="593"/>
      <c r="H127" s="593"/>
      <c r="I127" s="593"/>
      <c r="J127" s="593"/>
      <c r="K127" s="593"/>
      <c r="L127" s="593"/>
      <c r="M127" s="593"/>
      <c r="N127" s="593"/>
      <c r="O127" s="593"/>
      <c r="P127" s="593"/>
      <c r="Q127" s="593"/>
    </row>
    <row r="128" spans="2:17" x14ac:dyDescent="0.25">
      <c r="B128" s="593"/>
      <c r="C128" s="593"/>
      <c r="D128" s="593"/>
      <c r="E128" s="593"/>
      <c r="F128" s="593"/>
      <c r="G128" s="593"/>
      <c r="H128" s="593"/>
      <c r="I128" s="593"/>
      <c r="J128" s="593"/>
      <c r="K128" s="593"/>
      <c r="L128" s="593"/>
      <c r="M128" s="593"/>
      <c r="N128" s="593"/>
      <c r="O128" s="593"/>
      <c r="P128" s="593"/>
      <c r="Q128" s="593"/>
    </row>
    <row r="129" spans="2:2" x14ac:dyDescent="0.25">
      <c r="B129" s="12" t="s">
        <v>10</v>
      </c>
    </row>
    <row r="130" spans="2:2" x14ac:dyDescent="0.25">
      <c r="B130" s="12" t="s">
        <v>9</v>
      </c>
    </row>
    <row r="131" spans="2:2" x14ac:dyDescent="0.25">
      <c r="B131" s="12" t="s">
        <v>8</v>
      </c>
    </row>
    <row r="132" spans="2:2" x14ac:dyDescent="0.25">
      <c r="B132" s="12" t="s">
        <v>7</v>
      </c>
    </row>
    <row r="133" spans="2:2" x14ac:dyDescent="0.25">
      <c r="B133" s="13" t="s">
        <v>6</v>
      </c>
    </row>
    <row r="134" spans="2:2" x14ac:dyDescent="0.25">
      <c r="B134" s="13" t="s">
        <v>151</v>
      </c>
    </row>
    <row r="135" spans="2:2" x14ac:dyDescent="0.25">
      <c r="B135" s="13" t="s">
        <v>156</v>
      </c>
    </row>
    <row r="136" spans="2:2" x14ac:dyDescent="0.25">
      <c r="B136" s="13" t="s">
        <v>161</v>
      </c>
    </row>
    <row r="137" spans="2:2" x14ac:dyDescent="0.25">
      <c r="B137" s="13" t="s">
        <v>166</v>
      </c>
    </row>
    <row r="138" spans="2:2" x14ac:dyDescent="0.25">
      <c r="B138" s="13" t="s">
        <v>174</v>
      </c>
    </row>
    <row r="139" spans="2:2" x14ac:dyDescent="0.25">
      <c r="B139" s="13" t="s">
        <v>183</v>
      </c>
    </row>
    <row r="140" spans="2:2" x14ac:dyDescent="0.25">
      <c r="B140" s="13" t="s">
        <v>189</v>
      </c>
    </row>
    <row r="141" spans="2:2" x14ac:dyDescent="0.25">
      <c r="B141" s="13" t="s">
        <v>236</v>
      </c>
    </row>
    <row r="142" spans="2:2" x14ac:dyDescent="0.25">
      <c r="B142" s="13" t="s">
        <v>227</v>
      </c>
    </row>
    <row r="143" spans="2:2" x14ac:dyDescent="0.25">
      <c r="B143" s="13" t="s">
        <v>233</v>
      </c>
    </row>
    <row r="144" spans="2:2" x14ac:dyDescent="0.25">
      <c r="B144" s="13" t="s">
        <v>239</v>
      </c>
    </row>
    <row r="145" spans="2:2" x14ac:dyDescent="0.25">
      <c r="B145" s="13" t="s">
        <v>265</v>
      </c>
    </row>
    <row r="146" spans="2:2" x14ac:dyDescent="0.25">
      <c r="B146" s="13" t="s">
        <v>270</v>
      </c>
    </row>
  </sheetData>
  <mergeCells count="8">
    <mergeCell ref="B116:Q128"/>
    <mergeCell ref="P75:AP82"/>
    <mergeCell ref="B78:O78"/>
    <mergeCell ref="B1:O1"/>
    <mergeCell ref="B2:O2"/>
    <mergeCell ref="B3:O3"/>
    <mergeCell ref="B76:O76"/>
    <mergeCell ref="B77:O77"/>
  </mergeCells>
  <pageMargins left="0.7" right="0.7" top="0.75" bottom="0.75" header="0.3" footer="0.3"/>
  <pageSetup paperSize="5" scale="42" orientation="landscape" r:id="rId1"/>
  <ignoredErrors>
    <ignoredError sqref="G8:H19 G20:H20 G22:H22 G23:H23" formulaRange="1"/>
  </ignoredError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923"/>
  <sheetViews>
    <sheetView topLeftCell="A876" zoomScale="80" zoomScaleNormal="80" workbookViewId="0">
      <selection activeCell="B895" sqref="B895:AB905"/>
    </sheetView>
  </sheetViews>
  <sheetFormatPr baseColWidth="10" defaultRowHeight="15" x14ac:dyDescent="0.25"/>
  <cols>
    <col min="1" max="1" width="2.140625" style="123" customWidth="1"/>
    <col min="2" max="2" width="16.140625" customWidth="1"/>
    <col min="3" max="8" width="6.85546875" customWidth="1"/>
    <col min="9" max="9" width="7.42578125" customWidth="1"/>
    <col min="10" max="22" width="6.85546875" customWidth="1"/>
    <col min="23" max="23" width="6.85546875" style="123" customWidth="1"/>
    <col min="24" max="24" width="8" bestFit="1" customWidth="1"/>
    <col min="25" max="25" width="1.85546875" customWidth="1"/>
    <col min="26" max="26" width="14.5703125" style="165" bestFit="1" customWidth="1"/>
    <col min="27" max="27" width="11.7109375" customWidth="1"/>
    <col min="28" max="28" width="15.140625" customWidth="1"/>
    <col min="29" max="29" width="9.28515625" customWidth="1"/>
    <col min="30" max="47" width="6.28515625" customWidth="1"/>
    <col min="48" max="48" width="6.28515625" style="123" customWidth="1"/>
    <col min="49" max="49" width="7.85546875" bestFit="1" customWidth="1"/>
  </cols>
  <sheetData>
    <row r="1" spans="2:28" s="189" customFormat="1" x14ac:dyDescent="0.25">
      <c r="B1" s="594" t="s">
        <v>0</v>
      </c>
      <c r="C1" s="594"/>
      <c r="D1" s="594"/>
      <c r="E1" s="594"/>
      <c r="F1" s="594"/>
      <c r="G1" s="594"/>
      <c r="H1" s="594"/>
      <c r="I1" s="594"/>
      <c r="J1" s="594"/>
      <c r="K1" s="594"/>
      <c r="L1" s="594"/>
      <c r="M1" s="594"/>
      <c r="N1" s="594"/>
      <c r="O1" s="594"/>
      <c r="P1" s="594"/>
      <c r="Q1" s="594"/>
      <c r="R1" s="594"/>
      <c r="S1" s="594"/>
      <c r="T1" s="594"/>
      <c r="U1" s="594"/>
      <c r="V1" s="594"/>
      <c r="W1" s="594"/>
      <c r="X1" s="594"/>
      <c r="Y1" s="594"/>
      <c r="Z1" s="594"/>
      <c r="AA1" s="594"/>
      <c r="AB1" s="594"/>
    </row>
    <row r="2" spans="2:28" s="189" customFormat="1" x14ac:dyDescent="0.25">
      <c r="B2" s="594" t="s">
        <v>1</v>
      </c>
      <c r="C2" s="594"/>
      <c r="D2" s="594"/>
      <c r="E2" s="594"/>
      <c r="F2" s="594"/>
      <c r="G2" s="594"/>
      <c r="H2" s="594"/>
      <c r="I2" s="594"/>
      <c r="J2" s="594"/>
      <c r="K2" s="594"/>
      <c r="L2" s="594"/>
      <c r="M2" s="594"/>
      <c r="N2" s="594"/>
      <c r="O2" s="594"/>
      <c r="P2" s="594"/>
      <c r="Q2" s="594"/>
      <c r="R2" s="594"/>
      <c r="S2" s="594"/>
      <c r="T2" s="594"/>
      <c r="U2" s="594"/>
      <c r="V2" s="594"/>
      <c r="W2" s="594"/>
      <c r="X2" s="594"/>
      <c r="Y2" s="594"/>
      <c r="Z2" s="594"/>
      <c r="AA2" s="594"/>
      <c r="AB2" s="594"/>
    </row>
    <row r="3" spans="2:28" s="189" customFormat="1" x14ac:dyDescent="0.25">
      <c r="B3" s="594" t="s">
        <v>180</v>
      </c>
      <c r="C3" s="594"/>
      <c r="D3" s="594"/>
      <c r="E3" s="594"/>
      <c r="F3" s="594"/>
      <c r="G3" s="594"/>
      <c r="H3" s="594"/>
      <c r="I3" s="594"/>
      <c r="J3" s="594"/>
      <c r="K3" s="594"/>
      <c r="L3" s="594"/>
      <c r="M3" s="594"/>
      <c r="N3" s="594"/>
      <c r="O3" s="594"/>
      <c r="P3" s="594"/>
      <c r="Q3" s="594"/>
      <c r="R3" s="594"/>
      <c r="S3" s="594"/>
      <c r="T3" s="594"/>
      <c r="U3" s="594"/>
      <c r="V3" s="594"/>
      <c r="W3" s="594"/>
      <c r="X3" s="594"/>
      <c r="Y3" s="594"/>
      <c r="Z3" s="594"/>
      <c r="AA3" s="594"/>
      <c r="AB3" s="594"/>
    </row>
    <row r="4" spans="2:28" s="189" customFormat="1" ht="15.75" thickBot="1" x14ac:dyDescent="0.3"/>
    <row r="5" spans="2:28" ht="15.75" thickBot="1" x14ac:dyDescent="0.3">
      <c r="B5" s="632" t="s">
        <v>143</v>
      </c>
      <c r="C5" s="633"/>
      <c r="D5" s="633"/>
      <c r="E5" s="633"/>
      <c r="F5" s="633"/>
      <c r="G5" s="633"/>
      <c r="H5" s="633"/>
      <c r="I5" s="633"/>
      <c r="J5" s="633"/>
      <c r="K5" s="633"/>
      <c r="L5" s="633"/>
      <c r="M5" s="633"/>
      <c r="N5" s="633"/>
      <c r="O5" s="633"/>
      <c r="P5" s="633"/>
      <c r="Q5" s="633"/>
      <c r="R5" s="633"/>
      <c r="S5" s="633"/>
      <c r="T5" s="633"/>
      <c r="U5" s="633"/>
      <c r="V5" s="633"/>
      <c r="W5" s="633"/>
      <c r="X5" s="634"/>
    </row>
    <row r="6" spans="2:28" ht="15.75" thickBot="1" x14ac:dyDescent="0.3">
      <c r="B6" s="135" t="s">
        <v>105</v>
      </c>
      <c r="C6" s="156">
        <v>0</v>
      </c>
      <c r="D6" s="156">
        <v>1</v>
      </c>
      <c r="E6" s="156">
        <v>2</v>
      </c>
      <c r="F6" s="156">
        <v>3</v>
      </c>
      <c r="G6" s="156">
        <v>4</v>
      </c>
      <c r="H6" s="156">
        <v>5</v>
      </c>
      <c r="I6" s="156">
        <v>6</v>
      </c>
      <c r="J6" s="156">
        <v>7</v>
      </c>
      <c r="K6" s="156">
        <v>8</v>
      </c>
      <c r="L6" s="156">
        <v>9</v>
      </c>
      <c r="M6" s="156">
        <v>10</v>
      </c>
      <c r="N6" s="156">
        <v>11</v>
      </c>
      <c r="O6" s="156">
        <v>12</v>
      </c>
      <c r="P6" s="156">
        <v>13</v>
      </c>
      <c r="Q6" s="156">
        <v>14</v>
      </c>
      <c r="R6" s="156">
        <v>15</v>
      </c>
      <c r="S6" s="156">
        <v>16</v>
      </c>
      <c r="T6" s="156">
        <v>17</v>
      </c>
      <c r="U6" s="156">
        <v>18</v>
      </c>
      <c r="V6" s="156">
        <v>19</v>
      </c>
      <c r="W6" s="154" t="s">
        <v>106</v>
      </c>
      <c r="X6" s="136" t="s">
        <v>5</v>
      </c>
      <c r="Z6" s="628" t="s">
        <v>138</v>
      </c>
      <c r="AA6" s="628" t="s">
        <v>136</v>
      </c>
      <c r="AB6" s="631" t="s">
        <v>137</v>
      </c>
    </row>
    <row r="7" spans="2:28" x14ac:dyDescent="0.25">
      <c r="B7" s="142" t="s">
        <v>102</v>
      </c>
      <c r="C7" s="144"/>
      <c r="D7" s="144">
        <v>1</v>
      </c>
      <c r="E7" s="147">
        <v>17</v>
      </c>
      <c r="F7" s="149">
        <v>88</v>
      </c>
      <c r="G7" s="148">
        <v>12</v>
      </c>
      <c r="H7" s="148">
        <v>2</v>
      </c>
      <c r="I7" s="150"/>
      <c r="J7" s="150"/>
      <c r="K7" s="150"/>
      <c r="L7" s="151"/>
      <c r="M7" s="151"/>
      <c r="N7" s="147"/>
      <c r="O7" s="147"/>
      <c r="P7" s="147"/>
      <c r="Q7" s="147"/>
      <c r="R7" s="147"/>
      <c r="S7" s="147"/>
      <c r="T7" s="147"/>
      <c r="U7" s="147"/>
      <c r="V7" s="147"/>
      <c r="W7" s="147"/>
      <c r="X7" s="358">
        <v>120</v>
      </c>
      <c r="Z7" s="629"/>
      <c r="AA7" s="629"/>
      <c r="AB7" s="631"/>
    </row>
    <row r="8" spans="2:28" x14ac:dyDescent="0.25">
      <c r="B8" s="146" t="s">
        <v>103</v>
      </c>
      <c r="C8" s="138"/>
      <c r="D8" s="138"/>
      <c r="E8" s="147"/>
      <c r="F8" s="148">
        <v>34</v>
      </c>
      <c r="G8" s="149">
        <v>112</v>
      </c>
      <c r="H8" s="148">
        <v>5</v>
      </c>
      <c r="I8" s="148"/>
      <c r="J8" s="150">
        <v>1</v>
      </c>
      <c r="K8" s="150"/>
      <c r="L8" s="150"/>
      <c r="M8" s="151"/>
      <c r="N8" s="151"/>
      <c r="O8" s="147"/>
      <c r="P8" s="147"/>
      <c r="Q8" s="147"/>
      <c r="R8" s="147"/>
      <c r="S8" s="147"/>
      <c r="T8" s="147"/>
      <c r="U8" s="147"/>
      <c r="V8" s="147"/>
      <c r="W8" s="147"/>
      <c r="X8" s="359">
        <v>152</v>
      </c>
      <c r="Z8" s="630"/>
      <c r="AA8" s="630"/>
      <c r="AB8" s="631"/>
    </row>
    <row r="9" spans="2:28" x14ac:dyDescent="0.25">
      <c r="B9" s="145" t="s">
        <v>17</v>
      </c>
      <c r="C9" s="138"/>
      <c r="D9" s="138"/>
      <c r="E9" s="147">
        <v>5</v>
      </c>
      <c r="F9" s="150">
        <v>16</v>
      </c>
      <c r="G9" s="148">
        <v>403</v>
      </c>
      <c r="H9" s="152">
        <v>1590</v>
      </c>
      <c r="I9" s="148">
        <v>79</v>
      </c>
      <c r="J9" s="148">
        <v>6</v>
      </c>
      <c r="K9" s="150">
        <v>9</v>
      </c>
      <c r="L9" s="150">
        <v>1</v>
      </c>
      <c r="M9" s="150">
        <v>1</v>
      </c>
      <c r="N9" s="151">
        <v>1</v>
      </c>
      <c r="O9" s="151">
        <v>1</v>
      </c>
      <c r="P9" s="151"/>
      <c r="Q9" s="147"/>
      <c r="R9" s="147">
        <v>2</v>
      </c>
      <c r="S9" s="147">
        <v>1</v>
      </c>
      <c r="T9" s="147"/>
      <c r="U9" s="147"/>
      <c r="V9" s="147"/>
      <c r="W9" s="147"/>
      <c r="X9" s="360">
        <v>2115</v>
      </c>
      <c r="Z9" s="133" t="s">
        <v>17</v>
      </c>
      <c r="AA9" s="153">
        <f>SUM(K9:W9)</f>
        <v>16</v>
      </c>
      <c r="AB9" s="188">
        <f>AA9/X9</f>
        <v>7.5650118203309689E-3</v>
      </c>
    </row>
    <row r="10" spans="2:28" x14ac:dyDescent="0.25">
      <c r="B10" s="145" t="s">
        <v>107</v>
      </c>
      <c r="C10" s="138">
        <v>1</v>
      </c>
      <c r="D10" s="138"/>
      <c r="E10" s="147"/>
      <c r="F10" s="151">
        <v>3</v>
      </c>
      <c r="G10" s="150">
        <v>9</v>
      </c>
      <c r="H10" s="148">
        <v>460</v>
      </c>
      <c r="I10" s="152">
        <v>1916</v>
      </c>
      <c r="J10" s="148">
        <v>401</v>
      </c>
      <c r="K10" s="148">
        <v>103</v>
      </c>
      <c r="L10" s="150">
        <v>42</v>
      </c>
      <c r="M10" s="150">
        <v>22</v>
      </c>
      <c r="N10" s="150">
        <v>7</v>
      </c>
      <c r="O10" s="151">
        <v>6</v>
      </c>
      <c r="P10" s="151">
        <v>3</v>
      </c>
      <c r="Q10" s="151">
        <v>1</v>
      </c>
      <c r="R10" s="151">
        <v>1</v>
      </c>
      <c r="S10" s="151"/>
      <c r="T10" s="151"/>
      <c r="U10" s="151"/>
      <c r="V10" s="151"/>
      <c r="W10" s="151">
        <v>1</v>
      </c>
      <c r="X10" s="360">
        <v>2976</v>
      </c>
      <c r="Z10" s="133" t="s">
        <v>107</v>
      </c>
      <c r="AA10" s="153">
        <f>SUM(L10:W10)</f>
        <v>83</v>
      </c>
      <c r="AB10" s="188">
        <f t="shared" ref="AB10:AB20" si="0">AA10/X10</f>
        <v>2.7889784946236559E-2</v>
      </c>
    </row>
    <row r="11" spans="2:28" x14ac:dyDescent="0.25">
      <c r="B11" s="145" t="s">
        <v>108</v>
      </c>
      <c r="C11" s="138"/>
      <c r="D11" s="138"/>
      <c r="E11" s="147"/>
      <c r="F11" s="151"/>
      <c r="G11" s="151"/>
      <c r="H11" s="150">
        <v>9</v>
      </c>
      <c r="I11" s="148">
        <v>421</v>
      </c>
      <c r="J11" s="152">
        <v>1822</v>
      </c>
      <c r="K11" s="148">
        <v>521</v>
      </c>
      <c r="L11" s="148">
        <v>208</v>
      </c>
      <c r="M11" s="150">
        <v>75</v>
      </c>
      <c r="N11" s="150">
        <v>30</v>
      </c>
      <c r="O11" s="150">
        <v>16</v>
      </c>
      <c r="P11" s="151">
        <v>6</v>
      </c>
      <c r="Q11" s="151">
        <v>5</v>
      </c>
      <c r="R11" s="151"/>
      <c r="S11" s="151"/>
      <c r="T11" s="151">
        <v>2</v>
      </c>
      <c r="U11" s="151">
        <v>2</v>
      </c>
      <c r="V11" s="151"/>
      <c r="W11" s="151"/>
      <c r="X11" s="360">
        <v>3117</v>
      </c>
      <c r="Z11" s="133" t="s">
        <v>108</v>
      </c>
      <c r="AA11" s="153">
        <f>SUM(M11:W11)</f>
        <v>136</v>
      </c>
      <c r="AB11" s="188">
        <f t="shared" si="0"/>
        <v>4.3631697144690409E-2</v>
      </c>
    </row>
    <row r="12" spans="2:28" x14ac:dyDescent="0.25">
      <c r="B12" s="145" t="s">
        <v>109</v>
      </c>
      <c r="C12" s="138"/>
      <c r="D12" s="138"/>
      <c r="E12" s="147"/>
      <c r="F12" s="147"/>
      <c r="G12" s="151">
        <v>1</v>
      </c>
      <c r="H12" s="151">
        <v>3</v>
      </c>
      <c r="I12" s="150">
        <v>8</v>
      </c>
      <c r="J12" s="148">
        <v>392</v>
      </c>
      <c r="K12" s="152">
        <v>1551</v>
      </c>
      <c r="L12" s="148">
        <v>554</v>
      </c>
      <c r="M12" s="148">
        <v>225</v>
      </c>
      <c r="N12" s="150">
        <v>91</v>
      </c>
      <c r="O12" s="150">
        <v>41</v>
      </c>
      <c r="P12" s="150">
        <v>23</v>
      </c>
      <c r="Q12" s="151">
        <v>7</v>
      </c>
      <c r="R12" s="151"/>
      <c r="S12" s="151">
        <v>1</v>
      </c>
      <c r="T12" s="151"/>
      <c r="U12" s="151"/>
      <c r="V12" s="151">
        <v>1</v>
      </c>
      <c r="W12" s="151">
        <v>2</v>
      </c>
      <c r="X12" s="360">
        <v>2900</v>
      </c>
      <c r="Z12" s="133" t="s">
        <v>109</v>
      </c>
      <c r="AA12" s="153">
        <f>SUM(N12:W12)</f>
        <v>166</v>
      </c>
      <c r="AB12" s="188">
        <f t="shared" si="0"/>
        <v>5.7241379310344828E-2</v>
      </c>
    </row>
    <row r="13" spans="2:28" x14ac:dyDescent="0.25">
      <c r="B13" s="145" t="s">
        <v>110</v>
      </c>
      <c r="C13" s="138">
        <v>1</v>
      </c>
      <c r="D13" s="138"/>
      <c r="E13" s="147"/>
      <c r="F13" s="147">
        <v>1</v>
      </c>
      <c r="G13" s="147"/>
      <c r="H13" s="151">
        <v>1</v>
      </c>
      <c r="I13" s="151">
        <v>3</v>
      </c>
      <c r="J13" s="150">
        <v>15</v>
      </c>
      <c r="K13" s="148">
        <v>500</v>
      </c>
      <c r="L13" s="152">
        <v>1396</v>
      </c>
      <c r="M13" s="148">
        <v>608</v>
      </c>
      <c r="N13" s="148">
        <v>269</v>
      </c>
      <c r="O13" s="150">
        <v>95</v>
      </c>
      <c r="P13" s="150">
        <v>50</v>
      </c>
      <c r="Q13" s="150">
        <v>18</v>
      </c>
      <c r="R13" s="151">
        <v>8</v>
      </c>
      <c r="S13" s="151">
        <v>2</v>
      </c>
      <c r="T13" s="151">
        <v>1</v>
      </c>
      <c r="U13" s="151">
        <v>2</v>
      </c>
      <c r="V13" s="151"/>
      <c r="W13" s="151"/>
      <c r="X13" s="360">
        <v>2970</v>
      </c>
      <c r="Z13" s="133" t="s">
        <v>110</v>
      </c>
      <c r="AA13" s="153">
        <f>SUM(O13:W13)</f>
        <v>176</v>
      </c>
      <c r="AB13" s="188">
        <f t="shared" si="0"/>
        <v>5.9259259259259262E-2</v>
      </c>
    </row>
    <row r="14" spans="2:28" x14ac:dyDescent="0.25">
      <c r="B14" s="145" t="s">
        <v>111</v>
      </c>
      <c r="C14" s="138"/>
      <c r="D14" s="138"/>
      <c r="E14" s="147"/>
      <c r="F14" s="147"/>
      <c r="G14" s="147"/>
      <c r="H14" s="147"/>
      <c r="I14" s="151">
        <v>1</v>
      </c>
      <c r="J14" s="151">
        <v>2</v>
      </c>
      <c r="K14" s="150">
        <v>27</v>
      </c>
      <c r="L14" s="148">
        <v>538</v>
      </c>
      <c r="M14" s="152">
        <v>1428</v>
      </c>
      <c r="N14" s="148">
        <v>587</v>
      </c>
      <c r="O14" s="148">
        <v>271</v>
      </c>
      <c r="P14" s="150">
        <v>113</v>
      </c>
      <c r="Q14" s="150">
        <v>45</v>
      </c>
      <c r="R14" s="150">
        <v>21</v>
      </c>
      <c r="S14" s="151">
        <v>8</v>
      </c>
      <c r="T14" s="151">
        <v>1</v>
      </c>
      <c r="U14" s="151"/>
      <c r="V14" s="151">
        <v>2</v>
      </c>
      <c r="W14" s="151">
        <v>2</v>
      </c>
      <c r="X14" s="360">
        <v>3046</v>
      </c>
      <c r="Z14" s="133" t="s">
        <v>111</v>
      </c>
      <c r="AA14" s="153">
        <f>SUM(P14:W14)</f>
        <v>192</v>
      </c>
      <c r="AB14" s="188">
        <f t="shared" si="0"/>
        <v>6.3033486539724223E-2</v>
      </c>
    </row>
    <row r="15" spans="2:28" x14ac:dyDescent="0.25">
      <c r="B15" s="145" t="s">
        <v>112</v>
      </c>
      <c r="C15" s="138"/>
      <c r="D15" s="138"/>
      <c r="E15" s="147">
        <v>1</v>
      </c>
      <c r="F15" s="147"/>
      <c r="G15" s="147"/>
      <c r="H15" s="147"/>
      <c r="I15" s="147"/>
      <c r="J15" s="151"/>
      <c r="K15" s="151">
        <v>1</v>
      </c>
      <c r="L15" s="150">
        <v>16</v>
      </c>
      <c r="M15" s="148">
        <v>556</v>
      </c>
      <c r="N15" s="152">
        <v>1215</v>
      </c>
      <c r="O15" s="148">
        <v>650</v>
      </c>
      <c r="P15" s="148">
        <v>395</v>
      </c>
      <c r="Q15" s="150">
        <v>143</v>
      </c>
      <c r="R15" s="150">
        <v>57</v>
      </c>
      <c r="S15" s="150">
        <v>17</v>
      </c>
      <c r="T15" s="151">
        <v>6</v>
      </c>
      <c r="U15" s="151">
        <v>2</v>
      </c>
      <c r="V15" s="151"/>
      <c r="W15" s="151">
        <v>1</v>
      </c>
      <c r="X15" s="360">
        <v>3060</v>
      </c>
      <c r="Z15" s="133" t="s">
        <v>112</v>
      </c>
      <c r="AA15" s="153">
        <f>SUM(Q15:W15)</f>
        <v>226</v>
      </c>
      <c r="AB15" s="188">
        <f t="shared" si="0"/>
        <v>7.3856209150326799E-2</v>
      </c>
    </row>
    <row r="16" spans="2:28" x14ac:dyDescent="0.25">
      <c r="B16" s="145" t="s">
        <v>113</v>
      </c>
      <c r="C16" s="138"/>
      <c r="D16" s="138"/>
      <c r="E16" s="147"/>
      <c r="F16" s="147"/>
      <c r="G16" s="147"/>
      <c r="H16" s="147"/>
      <c r="I16" s="147"/>
      <c r="J16" s="147"/>
      <c r="K16" s="151"/>
      <c r="L16" s="151">
        <v>1</v>
      </c>
      <c r="M16" s="150">
        <v>29</v>
      </c>
      <c r="N16" s="148">
        <v>533</v>
      </c>
      <c r="O16" s="152">
        <v>978</v>
      </c>
      <c r="P16" s="148">
        <v>592</v>
      </c>
      <c r="Q16" s="148">
        <v>294</v>
      </c>
      <c r="R16" s="150">
        <v>120</v>
      </c>
      <c r="S16" s="150">
        <v>33</v>
      </c>
      <c r="T16" s="150">
        <v>6</v>
      </c>
      <c r="U16" s="151">
        <v>5</v>
      </c>
      <c r="V16" s="151">
        <v>2</v>
      </c>
      <c r="W16" s="151">
        <v>2</v>
      </c>
      <c r="X16" s="360">
        <v>2595</v>
      </c>
      <c r="Z16" s="133" t="s">
        <v>113</v>
      </c>
      <c r="AA16" s="153">
        <f>SUM(R16:W16)</f>
        <v>168</v>
      </c>
      <c r="AB16" s="188">
        <f t="shared" si="0"/>
        <v>6.4739884393063579E-2</v>
      </c>
    </row>
    <row r="17" spans="2:28" x14ac:dyDescent="0.25">
      <c r="B17" s="145" t="s">
        <v>114</v>
      </c>
      <c r="C17" s="138"/>
      <c r="D17" s="138"/>
      <c r="E17" s="147"/>
      <c r="F17" s="147"/>
      <c r="G17" s="147"/>
      <c r="H17" s="147"/>
      <c r="I17" s="147"/>
      <c r="J17" s="147"/>
      <c r="K17" s="147"/>
      <c r="L17" s="151">
        <v>2</v>
      </c>
      <c r="M17" s="151"/>
      <c r="N17" s="150">
        <v>30</v>
      </c>
      <c r="O17" s="148">
        <v>478</v>
      </c>
      <c r="P17" s="152">
        <v>930</v>
      </c>
      <c r="Q17" s="148">
        <v>533</v>
      </c>
      <c r="R17" s="148">
        <v>219</v>
      </c>
      <c r="S17" s="150">
        <v>88</v>
      </c>
      <c r="T17" s="150">
        <v>20</v>
      </c>
      <c r="U17" s="150">
        <v>10</v>
      </c>
      <c r="V17" s="151">
        <v>3</v>
      </c>
      <c r="W17" s="151">
        <v>1</v>
      </c>
      <c r="X17" s="360">
        <v>2314</v>
      </c>
      <c r="Z17" s="133" t="s">
        <v>114</v>
      </c>
      <c r="AA17" s="153">
        <f>SUM(S17:W17)</f>
        <v>122</v>
      </c>
      <c r="AB17" s="188">
        <f t="shared" si="0"/>
        <v>5.2722558340535866E-2</v>
      </c>
    </row>
    <row r="18" spans="2:28" x14ac:dyDescent="0.25">
      <c r="B18" s="145" t="s">
        <v>115</v>
      </c>
      <c r="C18" s="138"/>
      <c r="D18" s="138"/>
      <c r="E18" s="147"/>
      <c r="F18" s="147"/>
      <c r="G18" s="147"/>
      <c r="H18" s="147"/>
      <c r="I18" s="147"/>
      <c r="J18" s="147"/>
      <c r="K18" s="147"/>
      <c r="L18" s="147"/>
      <c r="M18" s="151">
        <v>1</v>
      </c>
      <c r="N18" s="151">
        <v>1</v>
      </c>
      <c r="O18" s="150">
        <v>30</v>
      </c>
      <c r="P18" s="148">
        <v>417</v>
      </c>
      <c r="Q18" s="152">
        <v>737</v>
      </c>
      <c r="R18" s="148">
        <v>423</v>
      </c>
      <c r="S18" s="148">
        <v>206</v>
      </c>
      <c r="T18" s="150">
        <v>55</v>
      </c>
      <c r="U18" s="150">
        <v>12</v>
      </c>
      <c r="V18" s="150"/>
      <c r="W18" s="151"/>
      <c r="X18" s="360">
        <v>1882</v>
      </c>
      <c r="Z18" s="133" t="s">
        <v>115</v>
      </c>
      <c r="AA18" s="153">
        <f>SUM(T18:W18)</f>
        <v>67</v>
      </c>
      <c r="AB18" s="188">
        <f t="shared" si="0"/>
        <v>3.5600425079702444E-2</v>
      </c>
    </row>
    <row r="19" spans="2:28" x14ac:dyDescent="0.25">
      <c r="B19" s="145" t="s">
        <v>116</v>
      </c>
      <c r="C19" s="138"/>
      <c r="D19" s="138"/>
      <c r="E19" s="147"/>
      <c r="F19" s="147"/>
      <c r="G19" s="147"/>
      <c r="H19" s="147"/>
      <c r="I19" s="147"/>
      <c r="J19" s="147"/>
      <c r="K19" s="147"/>
      <c r="L19" s="147"/>
      <c r="M19" s="147"/>
      <c r="N19" s="151">
        <v>1</v>
      </c>
      <c r="O19" s="151">
        <v>1</v>
      </c>
      <c r="P19" s="150">
        <v>21</v>
      </c>
      <c r="Q19" s="148">
        <v>373</v>
      </c>
      <c r="R19" s="152">
        <v>640</v>
      </c>
      <c r="S19" s="148">
        <v>361</v>
      </c>
      <c r="T19" s="148">
        <v>132</v>
      </c>
      <c r="U19" s="150">
        <v>38</v>
      </c>
      <c r="V19" s="150">
        <v>7</v>
      </c>
      <c r="W19" s="150">
        <v>2</v>
      </c>
      <c r="X19" s="360">
        <v>1576</v>
      </c>
      <c r="Z19" s="133" t="s">
        <v>116</v>
      </c>
      <c r="AA19" s="153">
        <f>SUM(U19:W19)</f>
        <v>47</v>
      </c>
      <c r="AB19" s="188">
        <f t="shared" si="0"/>
        <v>2.982233502538071E-2</v>
      </c>
    </row>
    <row r="20" spans="2:28" x14ac:dyDescent="0.25">
      <c r="B20" s="145" t="s">
        <v>117</v>
      </c>
      <c r="C20" s="138"/>
      <c r="D20" s="138"/>
      <c r="E20" s="147"/>
      <c r="F20" s="147"/>
      <c r="G20" s="147"/>
      <c r="H20" s="147"/>
      <c r="I20" s="147"/>
      <c r="J20" s="147"/>
      <c r="K20" s="147"/>
      <c r="L20" s="147"/>
      <c r="M20" s="147"/>
      <c r="N20" s="147"/>
      <c r="O20" s="151">
        <v>1</v>
      </c>
      <c r="P20" s="151"/>
      <c r="Q20" s="150">
        <v>18</v>
      </c>
      <c r="R20" s="148">
        <v>275</v>
      </c>
      <c r="S20" s="152">
        <v>407</v>
      </c>
      <c r="T20" s="148">
        <v>223</v>
      </c>
      <c r="U20" s="148">
        <v>110</v>
      </c>
      <c r="V20" s="150">
        <v>23</v>
      </c>
      <c r="W20" s="150">
        <v>6</v>
      </c>
      <c r="X20" s="360">
        <v>1063</v>
      </c>
      <c r="Z20" s="133" t="s">
        <v>117</v>
      </c>
      <c r="AA20" s="153">
        <f>SUM(V20:W20)</f>
        <v>29</v>
      </c>
      <c r="AB20" s="188">
        <f t="shared" si="0"/>
        <v>2.7281279397930385E-2</v>
      </c>
    </row>
    <row r="21" spans="2:28" x14ac:dyDescent="0.25">
      <c r="B21" s="146" t="s">
        <v>118</v>
      </c>
      <c r="C21" s="138"/>
      <c r="D21" s="138"/>
      <c r="E21" s="147"/>
      <c r="F21" s="147"/>
      <c r="G21" s="147"/>
      <c r="H21" s="147"/>
      <c r="I21" s="147"/>
      <c r="J21" s="147"/>
      <c r="K21" s="147"/>
      <c r="L21" s="147"/>
      <c r="M21" s="147"/>
      <c r="N21" s="147"/>
      <c r="O21" s="147"/>
      <c r="P21" s="147"/>
      <c r="Q21" s="151"/>
      <c r="R21" s="150"/>
      <c r="S21" s="148">
        <v>6</v>
      </c>
      <c r="T21" s="149">
        <v>16</v>
      </c>
      <c r="U21" s="148">
        <v>6</v>
      </c>
      <c r="V21" s="148">
        <v>5</v>
      </c>
      <c r="W21" s="150">
        <v>18</v>
      </c>
      <c r="X21" s="359">
        <v>51</v>
      </c>
      <c r="Z21" s="141" t="s">
        <v>139</v>
      </c>
      <c r="AA21" s="164">
        <f>SUM(AA9:AA20)</f>
        <v>1428</v>
      </c>
      <c r="AB21" s="139">
        <f>AA21/29614</f>
        <v>4.8220436280137773E-2</v>
      </c>
    </row>
    <row r="22" spans="2:28" x14ac:dyDescent="0.25">
      <c r="B22" s="146" t="s">
        <v>119</v>
      </c>
      <c r="C22" s="138"/>
      <c r="D22" s="138"/>
      <c r="E22" s="147"/>
      <c r="F22" s="147"/>
      <c r="G22" s="147"/>
      <c r="H22" s="147"/>
      <c r="I22" s="147"/>
      <c r="J22" s="147"/>
      <c r="K22" s="147"/>
      <c r="L22" s="147"/>
      <c r="M22" s="147"/>
      <c r="N22" s="147"/>
      <c r="O22" s="147"/>
      <c r="P22" s="147"/>
      <c r="Q22" s="151"/>
      <c r="R22" s="151"/>
      <c r="S22" s="150"/>
      <c r="T22" s="148">
        <v>8</v>
      </c>
      <c r="U22" s="149">
        <v>18</v>
      </c>
      <c r="V22" s="148">
        <v>7</v>
      </c>
      <c r="W22" s="148">
        <v>25</v>
      </c>
      <c r="X22" s="359">
        <v>58</v>
      </c>
    </row>
    <row r="23" spans="2:28" x14ac:dyDescent="0.25">
      <c r="B23" s="145" t="s">
        <v>121</v>
      </c>
      <c r="C23" s="138"/>
      <c r="D23" s="138"/>
      <c r="E23" s="147"/>
      <c r="F23" s="147"/>
      <c r="G23" s="147"/>
      <c r="H23" s="147"/>
      <c r="I23" s="147"/>
      <c r="J23" s="147"/>
      <c r="K23" s="147"/>
      <c r="L23" s="151"/>
      <c r="M23" s="151"/>
      <c r="N23" s="150"/>
      <c r="O23" s="150">
        <v>1</v>
      </c>
      <c r="P23" s="148">
        <v>2</v>
      </c>
      <c r="Q23" s="148">
        <v>8</v>
      </c>
      <c r="R23" s="148">
        <v>5</v>
      </c>
      <c r="S23" s="148">
        <v>8</v>
      </c>
      <c r="T23" s="148">
        <v>9</v>
      </c>
      <c r="U23" s="148">
        <v>6</v>
      </c>
      <c r="V23" s="148">
        <v>4</v>
      </c>
      <c r="W23" s="148">
        <v>307</v>
      </c>
      <c r="X23" s="360">
        <v>350</v>
      </c>
    </row>
    <row r="24" spans="2:28" x14ac:dyDescent="0.25">
      <c r="B24" s="145" t="s">
        <v>120</v>
      </c>
      <c r="C24" s="138"/>
      <c r="D24" s="138"/>
      <c r="E24" s="147"/>
      <c r="F24" s="147"/>
      <c r="G24" s="147"/>
      <c r="H24" s="147"/>
      <c r="I24" s="147"/>
      <c r="J24" s="147"/>
      <c r="K24" s="147"/>
      <c r="L24" s="151"/>
      <c r="M24" s="151">
        <v>1</v>
      </c>
      <c r="N24" s="151"/>
      <c r="O24" s="150">
        <v>5</v>
      </c>
      <c r="P24" s="150">
        <v>6</v>
      </c>
      <c r="Q24" s="148">
        <v>17</v>
      </c>
      <c r="R24" s="148">
        <v>25</v>
      </c>
      <c r="S24" s="148">
        <v>23</v>
      </c>
      <c r="T24" s="148">
        <v>18</v>
      </c>
      <c r="U24" s="148">
        <v>13</v>
      </c>
      <c r="V24" s="148">
        <v>10</v>
      </c>
      <c r="W24" s="148">
        <v>435</v>
      </c>
      <c r="X24" s="360">
        <v>553</v>
      </c>
    </row>
    <row r="25" spans="2:28" x14ac:dyDescent="0.25">
      <c r="B25" s="145" t="s">
        <v>122</v>
      </c>
      <c r="C25" s="138"/>
      <c r="D25" s="138"/>
      <c r="E25" s="147"/>
      <c r="F25" s="147"/>
      <c r="G25" s="147"/>
      <c r="H25" s="147"/>
      <c r="I25" s="147"/>
      <c r="J25" s="147"/>
      <c r="K25" s="147"/>
      <c r="L25" s="151"/>
      <c r="M25" s="151">
        <v>1</v>
      </c>
      <c r="N25" s="151">
        <v>5</v>
      </c>
      <c r="O25" s="151">
        <v>6</v>
      </c>
      <c r="P25" s="150">
        <v>22</v>
      </c>
      <c r="Q25" s="150">
        <v>77</v>
      </c>
      <c r="R25" s="148">
        <v>130</v>
      </c>
      <c r="S25" s="148">
        <v>83</v>
      </c>
      <c r="T25" s="148">
        <v>69</v>
      </c>
      <c r="U25" s="148">
        <v>38</v>
      </c>
      <c r="V25" s="148">
        <v>29</v>
      </c>
      <c r="W25" s="148">
        <v>276</v>
      </c>
      <c r="X25" s="360">
        <v>736</v>
      </c>
    </row>
    <row r="26" spans="2:28" x14ac:dyDescent="0.25">
      <c r="B26" s="145" t="s">
        <v>123</v>
      </c>
      <c r="C26" s="138"/>
      <c r="D26" s="138"/>
      <c r="E26" s="147"/>
      <c r="F26" s="147"/>
      <c r="G26" s="147"/>
      <c r="H26" s="147"/>
      <c r="I26" s="147"/>
      <c r="J26" s="147"/>
      <c r="K26" s="147"/>
      <c r="L26" s="151"/>
      <c r="M26" s="151">
        <v>1</v>
      </c>
      <c r="N26" s="151"/>
      <c r="O26" s="151"/>
      <c r="P26" s="151">
        <v>5</v>
      </c>
      <c r="Q26" s="150">
        <v>33</v>
      </c>
      <c r="R26" s="150">
        <v>143</v>
      </c>
      <c r="S26" s="148">
        <v>145</v>
      </c>
      <c r="T26" s="148">
        <v>96</v>
      </c>
      <c r="U26" s="148">
        <v>39</v>
      </c>
      <c r="V26" s="148">
        <v>32</v>
      </c>
      <c r="W26" s="148">
        <v>221</v>
      </c>
      <c r="X26" s="360">
        <v>715</v>
      </c>
    </row>
    <row r="27" spans="2:28" x14ac:dyDescent="0.25">
      <c r="B27" s="145" t="s">
        <v>124</v>
      </c>
      <c r="C27" s="138"/>
      <c r="D27" s="138"/>
      <c r="E27" s="147"/>
      <c r="F27" s="147"/>
      <c r="G27" s="147"/>
      <c r="H27" s="147"/>
      <c r="I27" s="147"/>
      <c r="J27" s="147"/>
      <c r="K27" s="147"/>
      <c r="L27" s="151"/>
      <c r="M27" s="151">
        <v>2</v>
      </c>
      <c r="N27" s="151">
        <v>1</v>
      </c>
      <c r="O27" s="151"/>
      <c r="P27" s="151">
        <v>2</v>
      </c>
      <c r="Q27" s="151">
        <v>3</v>
      </c>
      <c r="R27" s="150">
        <v>44</v>
      </c>
      <c r="S27" s="150">
        <v>96</v>
      </c>
      <c r="T27" s="148">
        <v>116</v>
      </c>
      <c r="U27" s="148">
        <v>67</v>
      </c>
      <c r="V27" s="148">
        <v>42</v>
      </c>
      <c r="W27" s="148">
        <v>477</v>
      </c>
      <c r="X27" s="360">
        <v>850</v>
      </c>
    </row>
    <row r="28" spans="2:28" x14ac:dyDescent="0.25">
      <c r="B28" s="145" t="s">
        <v>125</v>
      </c>
      <c r="C28" s="138"/>
      <c r="D28" s="138"/>
      <c r="E28" s="147"/>
      <c r="F28" s="147"/>
      <c r="G28" s="147"/>
      <c r="H28" s="147"/>
      <c r="I28" s="147"/>
      <c r="J28" s="147"/>
      <c r="K28" s="147"/>
      <c r="L28" s="151"/>
      <c r="M28" s="151"/>
      <c r="N28" s="151">
        <v>1</v>
      </c>
      <c r="O28" s="151"/>
      <c r="P28" s="151">
        <v>1</v>
      </c>
      <c r="Q28" s="151">
        <v>2</v>
      </c>
      <c r="R28" s="151">
        <v>22</v>
      </c>
      <c r="S28" s="150">
        <v>67</v>
      </c>
      <c r="T28" s="150">
        <v>105</v>
      </c>
      <c r="U28" s="148">
        <v>55</v>
      </c>
      <c r="V28" s="148">
        <v>30</v>
      </c>
      <c r="W28" s="148">
        <v>112</v>
      </c>
      <c r="X28" s="360">
        <v>395</v>
      </c>
    </row>
    <row r="29" spans="2:28" ht="15.75" thickBot="1" x14ac:dyDescent="0.3">
      <c r="B29" s="137" t="s">
        <v>37</v>
      </c>
      <c r="C29" s="143"/>
      <c r="D29" s="143"/>
      <c r="E29" s="147"/>
      <c r="F29" s="147"/>
      <c r="G29" s="147"/>
      <c r="H29" s="147"/>
      <c r="I29" s="147"/>
      <c r="J29" s="147"/>
      <c r="K29" s="147"/>
      <c r="L29" s="151">
        <v>1</v>
      </c>
      <c r="M29" s="151">
        <v>2</v>
      </c>
      <c r="N29" s="150">
        <v>5</v>
      </c>
      <c r="O29" s="150">
        <v>7</v>
      </c>
      <c r="P29" s="148">
        <v>2</v>
      </c>
      <c r="Q29" s="148">
        <v>3</v>
      </c>
      <c r="R29" s="148">
        <v>2</v>
      </c>
      <c r="S29" s="148"/>
      <c r="T29" s="148"/>
      <c r="U29" s="148"/>
      <c r="V29" s="148"/>
      <c r="W29" s="148"/>
      <c r="X29" s="361">
        <v>22</v>
      </c>
    </row>
    <row r="30" spans="2:28" ht="15.75" thickBot="1" x14ac:dyDescent="0.3">
      <c r="B30" s="134" t="s">
        <v>104</v>
      </c>
      <c r="C30" s="355">
        <v>2</v>
      </c>
      <c r="D30" s="355">
        <v>1</v>
      </c>
      <c r="E30" s="355">
        <v>23</v>
      </c>
      <c r="F30" s="355">
        <v>142</v>
      </c>
      <c r="G30" s="355">
        <v>537</v>
      </c>
      <c r="H30" s="355">
        <v>2070</v>
      </c>
      <c r="I30" s="355">
        <v>2428</v>
      </c>
      <c r="J30" s="355">
        <v>2639</v>
      </c>
      <c r="K30" s="355">
        <v>2712</v>
      </c>
      <c r="L30" s="355">
        <v>2759</v>
      </c>
      <c r="M30" s="355">
        <v>2952</v>
      </c>
      <c r="N30" s="355">
        <v>2777</v>
      </c>
      <c r="O30" s="355">
        <v>2587</v>
      </c>
      <c r="P30" s="355">
        <v>2590</v>
      </c>
      <c r="Q30" s="355">
        <v>2317</v>
      </c>
      <c r="R30" s="355">
        <v>2137</v>
      </c>
      <c r="S30" s="355">
        <v>1552</v>
      </c>
      <c r="T30" s="355">
        <v>883</v>
      </c>
      <c r="U30" s="355">
        <v>423</v>
      </c>
      <c r="V30" s="355">
        <v>197</v>
      </c>
      <c r="W30" s="356">
        <v>1888</v>
      </c>
      <c r="X30" s="357">
        <v>33616</v>
      </c>
    </row>
    <row r="31" spans="2:28" ht="15.75" thickBot="1" x14ac:dyDescent="0.3"/>
    <row r="32" spans="2:28" ht="15.75" thickBot="1" x14ac:dyDescent="0.3">
      <c r="B32" s="166"/>
      <c r="C32" s="167"/>
      <c r="D32" s="168" t="s">
        <v>126</v>
      </c>
      <c r="E32" s="169" t="s">
        <v>127</v>
      </c>
      <c r="F32" s="169" t="s">
        <v>128</v>
      </c>
      <c r="G32" s="169" t="s">
        <v>37</v>
      </c>
      <c r="H32" s="169" t="s">
        <v>129</v>
      </c>
      <c r="I32" s="169" t="s">
        <v>38</v>
      </c>
      <c r="J32" s="170" t="s">
        <v>130</v>
      </c>
    </row>
    <row r="33" spans="2:10" x14ac:dyDescent="0.25">
      <c r="B33" s="140" t="s">
        <v>131</v>
      </c>
      <c r="C33" s="171"/>
      <c r="D33" s="171">
        <f>SUM(F7,G8)</f>
        <v>200</v>
      </c>
      <c r="E33" s="171">
        <f>H9+I10+J11+K12+L13+M14+N15+O16+P17+Q18+R19+S20</f>
        <v>14610</v>
      </c>
      <c r="F33" s="171">
        <f>T21+U22</f>
        <v>34</v>
      </c>
      <c r="G33" s="172">
        <v>0</v>
      </c>
      <c r="H33" s="172">
        <v>0</v>
      </c>
      <c r="I33" s="173">
        <f>SUM(D33:H33)</f>
        <v>14844</v>
      </c>
      <c r="J33" s="174">
        <f>I33/$I$38</f>
        <v>0.44157544026653972</v>
      </c>
    </row>
    <row r="34" spans="2:10" x14ac:dyDescent="0.25">
      <c r="B34" s="155" t="s">
        <v>132</v>
      </c>
      <c r="C34" s="175"/>
      <c r="D34" s="176">
        <f>F8+G7+H7+H8+I8</f>
        <v>53</v>
      </c>
      <c r="E34" s="176">
        <f>G9+H10+I11+J12+K13+L14+M15+N16+O17+P18+Q19+R20+I9+J9+J10+K10+K11+L11+L12+M12+M13+N13+N14+O14+O15+P15+P16+Q16+Q17+R17+R18+S18+S19+T19+T20+U20</f>
        <v>13316</v>
      </c>
      <c r="F34" s="176">
        <f>S21+U21+V21+T22+V22+W22</f>
        <v>57</v>
      </c>
      <c r="G34" s="176">
        <f>SUM(P29:W29)</f>
        <v>7</v>
      </c>
      <c r="H34" s="176">
        <f>SUM(P23:W23)+SUM(Q24:W24)+SUM(R25:W25)+SUM(S26:W26)+SUM(T27:W27)+SUM(U28:W28)</f>
        <v>2947</v>
      </c>
      <c r="I34" s="177">
        <f>SUM(D34:H34)</f>
        <v>16380</v>
      </c>
      <c r="J34" s="174">
        <f>I34/$I$38</f>
        <v>0.48726796763445979</v>
      </c>
    </row>
    <row r="35" spans="2:10" x14ac:dyDescent="0.25">
      <c r="B35" s="155" t="s">
        <v>133</v>
      </c>
      <c r="C35" s="178"/>
      <c r="D35" s="176">
        <f>I7+J7+K7+J8+K8+L8</f>
        <v>1</v>
      </c>
      <c r="E35" s="176">
        <f>F9+G10+H11+I12+J13+K14+L15+M16+N17+O18+P19+Q20+SUM(K9:M9)+SUM(L10:N10)+SUM(M11:O11)+SUM(N12:P12)+SUM(O13:Q13)+SUM(P14:R14)+SUM(Q15:S15)+SUM(R16:T16)+SUM(S17:U17)+SUM(T18:V18)+SUM(U19:W19)+SUM(V20:W20)</f>
        <v>1565</v>
      </c>
      <c r="F35" s="176">
        <f>SUM(R21,W21,S22)</f>
        <v>18</v>
      </c>
      <c r="G35" s="176">
        <f>SUM(N29:O29)</f>
        <v>12</v>
      </c>
      <c r="H35" s="176">
        <f>N23+O23+O24+P24+P25+Q25+Q26+R26+R27+S27+S28+T28</f>
        <v>599</v>
      </c>
      <c r="I35" s="177">
        <f>SUM(D35:H35)</f>
        <v>2195</v>
      </c>
      <c r="J35" s="174">
        <f>I35/$I$38</f>
        <v>6.5296287482151355E-2</v>
      </c>
    </row>
    <row r="36" spans="2:10" x14ac:dyDescent="0.25">
      <c r="B36" s="155" t="s">
        <v>134</v>
      </c>
      <c r="C36" s="179"/>
      <c r="D36" s="176">
        <f>L7+M7+M8+N8</f>
        <v>0</v>
      </c>
      <c r="E36" s="176">
        <f>SUM(F10:F11)+SUM(G11:G12)+SUM(H12:H13)+SUM(I13:I14)+SUM(J14:J15)+SUM(K15:K16)+SUM(L16:L17)+SUM(M17:M18)+SUM(N18:N19)+SUM(O19:O20)+P20+SUM(N9:P9)+SUM(O10:W10)+SUM(P11:W11)+SUM(Q12:W12)+SUM(R13:W13)+SUM(S14:W14)+SUM(T15:W15)+SUM(U16:W16)+SUM(V17:W17)+W18</f>
        <v>111</v>
      </c>
      <c r="F36" s="176">
        <f>Q21+Q22+R22</f>
        <v>0</v>
      </c>
      <c r="G36" s="176">
        <f>SUM(L29:M29)</f>
        <v>3</v>
      </c>
      <c r="H36" s="176">
        <f>SUM(L23:M23)+SUM(L24:N24)+SUM(L25:O25)+SUM(L26:P26)+SUM(L27:Q27)+SUM(L28:R28)</f>
        <v>53</v>
      </c>
      <c r="I36" s="177">
        <f>SUM(D36:H36)</f>
        <v>167</v>
      </c>
      <c r="J36" s="174">
        <f>I36/$I$38</f>
        <v>4.9678724416944309E-3</v>
      </c>
    </row>
    <row r="37" spans="2:10" ht="15.75" thickBot="1" x14ac:dyDescent="0.3">
      <c r="B37" s="157" t="s">
        <v>135</v>
      </c>
      <c r="C37" s="180"/>
      <c r="D37" s="181">
        <f>SUM(C7:E7)+SUM(C8:E8)+SUM(N7:W7)+SUM(O8:W8)</f>
        <v>18</v>
      </c>
      <c r="E37" s="181">
        <f>SUM(C9:E9)+SUM(C10:E10)+SUM(C11:E11)+SUM(C12:F12)+SUM(C13:G13)+SUM(C14:H14)+SUM(C15:I15)+SUM(C16:J16)+SUM(C17:K17)+SUM(C18:L18)+SUM(C19:M19)+SUM(C20:N20)+SUM(Q9:W9)</f>
        <v>12</v>
      </c>
      <c r="F37" s="181">
        <f>SUM(C21:P21)+SUM(C22:P22)</f>
        <v>0</v>
      </c>
      <c r="G37" s="181">
        <f>SUM(C29:K29)</f>
        <v>0</v>
      </c>
      <c r="H37" s="181">
        <f>SUM(C23:K28)</f>
        <v>0</v>
      </c>
      <c r="I37" s="182">
        <f>SUM(D37:H37)</f>
        <v>30</v>
      </c>
      <c r="J37" s="174">
        <f>I37/$I$38</f>
        <v>8.9243217515468825E-4</v>
      </c>
    </row>
    <row r="38" spans="2:10" ht="15.75" thickBot="1" x14ac:dyDescent="0.3">
      <c r="B38" s="183"/>
      <c r="C38" s="184"/>
      <c r="D38" s="185">
        <f t="shared" ref="D38:I38" si="1">SUM(D33:D37)</f>
        <v>272</v>
      </c>
      <c r="E38" s="186">
        <f t="shared" si="1"/>
        <v>29614</v>
      </c>
      <c r="F38" s="186">
        <f t="shared" si="1"/>
        <v>109</v>
      </c>
      <c r="G38" s="186">
        <f t="shared" si="1"/>
        <v>22</v>
      </c>
      <c r="H38" s="186">
        <f t="shared" si="1"/>
        <v>3599</v>
      </c>
      <c r="I38" s="186">
        <f t="shared" si="1"/>
        <v>33616</v>
      </c>
      <c r="J38" s="187"/>
    </row>
    <row r="53" spans="2:28" x14ac:dyDescent="0.25">
      <c r="B53" s="12" t="s">
        <v>10</v>
      </c>
    </row>
    <row r="54" spans="2:28" x14ac:dyDescent="0.25">
      <c r="B54" s="12" t="s">
        <v>9</v>
      </c>
    </row>
    <row r="55" spans="2:28" x14ac:dyDescent="0.25">
      <c r="B55" s="12" t="s">
        <v>8</v>
      </c>
    </row>
    <row r="56" spans="2:28" x14ac:dyDescent="0.25">
      <c r="B56" s="12" t="s">
        <v>7</v>
      </c>
    </row>
    <row r="57" spans="2:28" ht="15.75" thickBot="1" x14ac:dyDescent="0.3">
      <c r="B57" s="13" t="s">
        <v>6</v>
      </c>
    </row>
    <row r="58" spans="2:28" ht="15.75" thickBot="1" x14ac:dyDescent="0.3">
      <c r="B58" s="590" t="s">
        <v>144</v>
      </c>
      <c r="C58" s="591"/>
      <c r="D58" s="591"/>
      <c r="E58" s="591"/>
      <c r="F58" s="591"/>
      <c r="G58" s="591"/>
      <c r="H58" s="591"/>
      <c r="I58" s="591"/>
      <c r="J58" s="591"/>
      <c r="K58" s="591"/>
      <c r="L58" s="591"/>
      <c r="M58" s="591"/>
      <c r="N58" s="591"/>
      <c r="O58" s="591"/>
      <c r="P58" s="591"/>
      <c r="Q58" s="591"/>
      <c r="R58" s="591"/>
      <c r="S58" s="591"/>
      <c r="T58" s="591"/>
      <c r="U58" s="591"/>
      <c r="V58" s="591"/>
      <c r="W58" s="591"/>
      <c r="X58" s="592"/>
    </row>
    <row r="59" spans="2:28" ht="15.75" thickBot="1" x14ac:dyDescent="0.3">
      <c r="B59" s="135" t="s">
        <v>105</v>
      </c>
      <c r="C59" s="156">
        <v>0</v>
      </c>
      <c r="D59" s="156">
        <v>1</v>
      </c>
      <c r="E59" s="156">
        <v>2</v>
      </c>
      <c r="F59" s="156">
        <v>3</v>
      </c>
      <c r="G59" s="156">
        <v>4</v>
      </c>
      <c r="H59" s="156">
        <v>5</v>
      </c>
      <c r="I59" s="156">
        <v>6</v>
      </c>
      <c r="J59" s="156">
        <v>7</v>
      </c>
      <c r="K59" s="156">
        <v>8</v>
      </c>
      <c r="L59" s="156">
        <v>9</v>
      </c>
      <c r="M59" s="156">
        <v>10</v>
      </c>
      <c r="N59" s="156">
        <v>11</v>
      </c>
      <c r="O59" s="156">
        <v>12</v>
      </c>
      <c r="P59" s="156">
        <v>13</v>
      </c>
      <c r="Q59" s="156">
        <v>14</v>
      </c>
      <c r="R59" s="156">
        <v>15</v>
      </c>
      <c r="S59" s="156">
        <v>16</v>
      </c>
      <c r="T59" s="156">
        <v>17</v>
      </c>
      <c r="U59" s="156">
        <v>18</v>
      </c>
      <c r="V59" s="156">
        <v>19</v>
      </c>
      <c r="W59" s="154" t="s">
        <v>106</v>
      </c>
      <c r="X59" s="136" t="s">
        <v>5</v>
      </c>
      <c r="Z59" s="628" t="s">
        <v>138</v>
      </c>
      <c r="AA59" s="628" t="s">
        <v>136</v>
      </c>
      <c r="AB59" s="631" t="s">
        <v>137</v>
      </c>
    </row>
    <row r="60" spans="2:28" x14ac:dyDescent="0.25">
      <c r="B60" s="142" t="s">
        <v>102</v>
      </c>
      <c r="C60" s="144"/>
      <c r="D60" s="144">
        <v>1</v>
      </c>
      <c r="E60" s="158">
        <v>4</v>
      </c>
      <c r="F60" s="160">
        <v>98</v>
      </c>
      <c r="G60" s="159">
        <v>12</v>
      </c>
      <c r="H60" s="159"/>
      <c r="I60" s="161"/>
      <c r="J60" s="161"/>
      <c r="K60" s="161"/>
      <c r="L60" s="162"/>
      <c r="M60" s="162"/>
      <c r="N60" s="158"/>
      <c r="O60" s="158"/>
      <c r="P60" s="158"/>
      <c r="Q60" s="158"/>
      <c r="R60" s="158"/>
      <c r="S60" s="158"/>
      <c r="T60" s="158"/>
      <c r="U60" s="158"/>
      <c r="V60" s="158"/>
      <c r="W60" s="158"/>
      <c r="X60" s="358">
        <v>115</v>
      </c>
      <c r="Z60" s="629"/>
      <c r="AA60" s="629"/>
      <c r="AB60" s="631"/>
    </row>
    <row r="61" spans="2:28" x14ac:dyDescent="0.25">
      <c r="B61" s="146" t="s">
        <v>103</v>
      </c>
      <c r="C61" s="138"/>
      <c r="D61" s="138"/>
      <c r="E61" s="158">
        <v>2</v>
      </c>
      <c r="F61" s="159">
        <v>16</v>
      </c>
      <c r="G61" s="160">
        <v>165</v>
      </c>
      <c r="H61" s="159">
        <v>8</v>
      </c>
      <c r="I61" s="159">
        <v>1</v>
      </c>
      <c r="J61" s="161"/>
      <c r="K61" s="161"/>
      <c r="L61" s="161"/>
      <c r="M61" s="162"/>
      <c r="N61" s="162"/>
      <c r="O61" s="158"/>
      <c r="P61" s="158"/>
      <c r="Q61" s="158"/>
      <c r="R61" s="158"/>
      <c r="S61" s="158"/>
      <c r="T61" s="158"/>
      <c r="U61" s="158"/>
      <c r="V61" s="158"/>
      <c r="W61" s="158"/>
      <c r="X61" s="359">
        <v>192</v>
      </c>
      <c r="Z61" s="630"/>
      <c r="AA61" s="630"/>
      <c r="AB61" s="631"/>
    </row>
    <row r="62" spans="2:28" x14ac:dyDescent="0.25">
      <c r="B62" s="145" t="s">
        <v>17</v>
      </c>
      <c r="C62" s="138"/>
      <c r="D62" s="138"/>
      <c r="E62" s="158"/>
      <c r="F62" s="161">
        <v>4</v>
      </c>
      <c r="G62" s="159">
        <v>98</v>
      </c>
      <c r="H62" s="163">
        <v>1912</v>
      </c>
      <c r="I62" s="159">
        <v>258</v>
      </c>
      <c r="J62" s="159">
        <v>17</v>
      </c>
      <c r="K62" s="161">
        <v>6</v>
      </c>
      <c r="L62" s="161"/>
      <c r="M62" s="161">
        <v>5</v>
      </c>
      <c r="N62" s="162">
        <v>5</v>
      </c>
      <c r="O62" s="162">
        <v>4</v>
      </c>
      <c r="P62" s="162">
        <v>2</v>
      </c>
      <c r="Q62" s="158">
        <v>1</v>
      </c>
      <c r="R62" s="158">
        <v>2</v>
      </c>
      <c r="S62" s="158">
        <v>2</v>
      </c>
      <c r="T62" s="158"/>
      <c r="U62" s="158">
        <v>1</v>
      </c>
      <c r="V62" s="158"/>
      <c r="W62" s="158">
        <v>2</v>
      </c>
      <c r="X62" s="360">
        <v>2319</v>
      </c>
      <c r="Z62" s="132" t="s">
        <v>17</v>
      </c>
      <c r="AA62" s="153">
        <f>SUM(K62:W62)</f>
        <v>30</v>
      </c>
      <c r="AB62" s="188">
        <f>AA62/X62</f>
        <v>1.2936610608020699E-2</v>
      </c>
    </row>
    <row r="63" spans="2:28" x14ac:dyDescent="0.25">
      <c r="B63" s="145" t="s">
        <v>107</v>
      </c>
      <c r="C63" s="138">
        <v>1</v>
      </c>
      <c r="D63" s="138"/>
      <c r="E63" s="158"/>
      <c r="F63" s="162">
        <v>3</v>
      </c>
      <c r="G63" s="161">
        <v>4</v>
      </c>
      <c r="H63" s="159">
        <v>168</v>
      </c>
      <c r="I63" s="163">
        <v>1946</v>
      </c>
      <c r="J63" s="159">
        <v>619</v>
      </c>
      <c r="K63" s="159">
        <v>163</v>
      </c>
      <c r="L63" s="161">
        <v>53</v>
      </c>
      <c r="M63" s="161">
        <v>16</v>
      </c>
      <c r="N63" s="161">
        <v>3</v>
      </c>
      <c r="O63" s="162">
        <v>6</v>
      </c>
      <c r="P63" s="162">
        <v>3</v>
      </c>
      <c r="Q63" s="162"/>
      <c r="R63" s="162"/>
      <c r="S63" s="162"/>
      <c r="T63" s="162"/>
      <c r="U63" s="162">
        <v>1</v>
      </c>
      <c r="V63" s="162"/>
      <c r="W63" s="162"/>
      <c r="X63" s="360">
        <v>2986</v>
      </c>
      <c r="Z63" s="132" t="s">
        <v>107</v>
      </c>
      <c r="AA63" s="153">
        <f>SUM(L63:W63)</f>
        <v>82</v>
      </c>
      <c r="AB63" s="188">
        <f t="shared" ref="AB63:AB73" si="2">AA63/X63</f>
        <v>2.7461486939048894E-2</v>
      </c>
    </row>
    <row r="64" spans="2:28" x14ac:dyDescent="0.25">
      <c r="B64" s="145" t="s">
        <v>108</v>
      </c>
      <c r="C64" s="138"/>
      <c r="D64" s="138">
        <v>1</v>
      </c>
      <c r="E64" s="158"/>
      <c r="F64" s="162"/>
      <c r="G64" s="162"/>
      <c r="H64" s="161">
        <v>9</v>
      </c>
      <c r="I64" s="159">
        <v>146</v>
      </c>
      <c r="J64" s="163">
        <v>1714</v>
      </c>
      <c r="K64" s="159">
        <v>663</v>
      </c>
      <c r="L64" s="159">
        <v>218</v>
      </c>
      <c r="M64" s="161">
        <v>80</v>
      </c>
      <c r="N64" s="161">
        <v>39</v>
      </c>
      <c r="O64" s="161">
        <v>12</v>
      </c>
      <c r="P64" s="162">
        <v>6</v>
      </c>
      <c r="Q64" s="162">
        <v>3</v>
      </c>
      <c r="R64" s="162">
        <v>1</v>
      </c>
      <c r="S64" s="162">
        <v>1</v>
      </c>
      <c r="T64" s="162">
        <v>1</v>
      </c>
      <c r="U64" s="162">
        <v>1</v>
      </c>
      <c r="V64" s="162"/>
      <c r="W64" s="162">
        <v>1</v>
      </c>
      <c r="X64" s="360">
        <v>2896</v>
      </c>
      <c r="Z64" s="132" t="s">
        <v>108</v>
      </c>
      <c r="AA64" s="153">
        <f>SUM(M64:W64)</f>
        <v>145</v>
      </c>
      <c r="AB64" s="188">
        <f t="shared" si="2"/>
        <v>5.006906077348066E-2</v>
      </c>
    </row>
    <row r="65" spans="2:28" x14ac:dyDescent="0.25">
      <c r="B65" s="145" t="s">
        <v>109</v>
      </c>
      <c r="C65" s="138"/>
      <c r="D65" s="138"/>
      <c r="E65" s="158"/>
      <c r="F65" s="158"/>
      <c r="G65" s="162">
        <v>2</v>
      </c>
      <c r="H65" s="162">
        <v>2</v>
      </c>
      <c r="I65" s="161">
        <v>6</v>
      </c>
      <c r="J65" s="159">
        <v>181</v>
      </c>
      <c r="K65" s="163">
        <v>1651</v>
      </c>
      <c r="L65" s="159">
        <v>721</v>
      </c>
      <c r="M65" s="159">
        <v>293</v>
      </c>
      <c r="N65" s="161">
        <v>92</v>
      </c>
      <c r="O65" s="161">
        <v>48</v>
      </c>
      <c r="P65" s="161">
        <v>22</v>
      </c>
      <c r="Q65" s="162">
        <v>9</v>
      </c>
      <c r="R65" s="162">
        <v>2</v>
      </c>
      <c r="S65" s="162"/>
      <c r="T65" s="162">
        <v>1</v>
      </c>
      <c r="U65" s="162">
        <v>1</v>
      </c>
      <c r="V65" s="162">
        <v>2</v>
      </c>
      <c r="W65" s="162">
        <v>1</v>
      </c>
      <c r="X65" s="360">
        <v>3034</v>
      </c>
      <c r="Z65" s="132" t="s">
        <v>109</v>
      </c>
      <c r="AA65" s="153">
        <f>SUM(N65:W65)</f>
        <v>178</v>
      </c>
      <c r="AB65" s="188">
        <f t="shared" si="2"/>
        <v>5.8668424522083061E-2</v>
      </c>
    </row>
    <row r="66" spans="2:28" x14ac:dyDescent="0.25">
      <c r="B66" s="145" t="s">
        <v>110</v>
      </c>
      <c r="C66" s="138"/>
      <c r="D66" s="138"/>
      <c r="E66" s="158"/>
      <c r="F66" s="158"/>
      <c r="G66" s="158"/>
      <c r="H66" s="162">
        <v>1</v>
      </c>
      <c r="I66" s="162">
        <v>3</v>
      </c>
      <c r="J66" s="161">
        <v>6</v>
      </c>
      <c r="K66" s="159">
        <v>179</v>
      </c>
      <c r="L66" s="163">
        <v>1438</v>
      </c>
      <c r="M66" s="159">
        <v>710</v>
      </c>
      <c r="N66" s="159">
        <v>287</v>
      </c>
      <c r="O66" s="161">
        <v>119</v>
      </c>
      <c r="P66" s="161">
        <v>58</v>
      </c>
      <c r="Q66" s="161">
        <v>21</v>
      </c>
      <c r="R66" s="162">
        <v>11</v>
      </c>
      <c r="S66" s="162">
        <v>1</v>
      </c>
      <c r="T66" s="162">
        <v>1</v>
      </c>
      <c r="U66" s="162"/>
      <c r="V66" s="162"/>
      <c r="W66" s="162">
        <v>1</v>
      </c>
      <c r="X66" s="360">
        <v>2836</v>
      </c>
      <c r="Z66" s="132" t="s">
        <v>110</v>
      </c>
      <c r="AA66" s="153">
        <f>SUM(O66:W66)</f>
        <v>212</v>
      </c>
      <c r="AB66" s="188">
        <f t="shared" si="2"/>
        <v>7.4753173483779967E-2</v>
      </c>
    </row>
    <row r="67" spans="2:28" x14ac:dyDescent="0.25">
      <c r="B67" s="145" t="s">
        <v>111</v>
      </c>
      <c r="C67" s="138"/>
      <c r="D67" s="138">
        <v>1</v>
      </c>
      <c r="E67" s="158"/>
      <c r="F67" s="158"/>
      <c r="G67" s="158"/>
      <c r="H67" s="158"/>
      <c r="I67" s="162">
        <v>1</v>
      </c>
      <c r="J67" s="162">
        <v>2</v>
      </c>
      <c r="K67" s="161">
        <v>6</v>
      </c>
      <c r="L67" s="159">
        <v>251</v>
      </c>
      <c r="M67" s="163">
        <v>1345</v>
      </c>
      <c r="N67" s="159">
        <v>721</v>
      </c>
      <c r="O67" s="159">
        <v>317</v>
      </c>
      <c r="P67" s="161">
        <v>134</v>
      </c>
      <c r="Q67" s="161">
        <v>51</v>
      </c>
      <c r="R67" s="161">
        <v>15</v>
      </c>
      <c r="S67" s="162">
        <v>12</v>
      </c>
      <c r="T67" s="162">
        <v>4</v>
      </c>
      <c r="U67" s="162">
        <v>2</v>
      </c>
      <c r="V67" s="162">
        <v>1</v>
      </c>
      <c r="W67" s="162">
        <v>1</v>
      </c>
      <c r="X67" s="360">
        <v>2864</v>
      </c>
      <c r="Z67" s="132" t="s">
        <v>111</v>
      </c>
      <c r="AA67" s="153">
        <f>SUM(P67:W67)</f>
        <v>220</v>
      </c>
      <c r="AB67" s="188">
        <f t="shared" si="2"/>
        <v>7.6815642458100561E-2</v>
      </c>
    </row>
    <row r="68" spans="2:28" x14ac:dyDescent="0.25">
      <c r="B68" s="145" t="s">
        <v>112</v>
      </c>
      <c r="C68" s="138"/>
      <c r="D68" s="138"/>
      <c r="E68" s="158"/>
      <c r="F68" s="158"/>
      <c r="G68" s="158"/>
      <c r="H68" s="158"/>
      <c r="I68" s="158"/>
      <c r="J68" s="162">
        <v>1</v>
      </c>
      <c r="K68" s="162"/>
      <c r="L68" s="161">
        <v>8</v>
      </c>
      <c r="M68" s="159">
        <v>295</v>
      </c>
      <c r="N68" s="163">
        <v>1385</v>
      </c>
      <c r="O68" s="159">
        <v>808</v>
      </c>
      <c r="P68" s="159">
        <v>430</v>
      </c>
      <c r="Q68" s="161">
        <v>175</v>
      </c>
      <c r="R68" s="161">
        <v>55</v>
      </c>
      <c r="S68" s="161">
        <v>20</v>
      </c>
      <c r="T68" s="162">
        <v>6</v>
      </c>
      <c r="U68" s="162">
        <v>2</v>
      </c>
      <c r="V68" s="162"/>
      <c r="W68" s="162">
        <v>2</v>
      </c>
      <c r="X68" s="360">
        <v>3187</v>
      </c>
      <c r="Z68" s="132" t="s">
        <v>112</v>
      </c>
      <c r="AA68" s="153">
        <f>SUM(Q68:W68)</f>
        <v>260</v>
      </c>
      <c r="AB68" s="188">
        <f t="shared" si="2"/>
        <v>8.1581424537182298E-2</v>
      </c>
    </row>
    <row r="69" spans="2:28" x14ac:dyDescent="0.25">
      <c r="B69" s="145" t="s">
        <v>113</v>
      </c>
      <c r="C69" s="138"/>
      <c r="D69" s="138"/>
      <c r="E69" s="158"/>
      <c r="F69" s="158"/>
      <c r="G69" s="158"/>
      <c r="H69" s="158"/>
      <c r="I69" s="158"/>
      <c r="J69" s="158"/>
      <c r="K69" s="162"/>
      <c r="L69" s="162"/>
      <c r="M69" s="161">
        <v>1</v>
      </c>
      <c r="N69" s="159">
        <v>292</v>
      </c>
      <c r="O69" s="163">
        <v>1043</v>
      </c>
      <c r="P69" s="159">
        <v>668</v>
      </c>
      <c r="Q69" s="159">
        <v>367</v>
      </c>
      <c r="R69" s="161">
        <v>150</v>
      </c>
      <c r="S69" s="161">
        <v>44</v>
      </c>
      <c r="T69" s="161">
        <v>15</v>
      </c>
      <c r="U69" s="162">
        <v>1</v>
      </c>
      <c r="V69" s="162">
        <v>1</v>
      </c>
      <c r="W69" s="162">
        <v>1</v>
      </c>
      <c r="X69" s="360">
        <v>2583</v>
      </c>
      <c r="Z69" s="132" t="s">
        <v>113</v>
      </c>
      <c r="AA69" s="153">
        <f>SUM(R69:W69)</f>
        <v>212</v>
      </c>
      <c r="AB69" s="188">
        <f t="shared" si="2"/>
        <v>8.2075106465350364E-2</v>
      </c>
    </row>
    <row r="70" spans="2:28" x14ac:dyDescent="0.25">
      <c r="B70" s="145" t="s">
        <v>114</v>
      </c>
      <c r="C70" s="138"/>
      <c r="D70" s="138"/>
      <c r="E70" s="158"/>
      <c r="F70" s="158"/>
      <c r="G70" s="158"/>
      <c r="H70" s="158"/>
      <c r="I70" s="158"/>
      <c r="J70" s="158"/>
      <c r="K70" s="158"/>
      <c r="L70" s="162"/>
      <c r="M70" s="162">
        <v>1</v>
      </c>
      <c r="N70" s="161">
        <v>7</v>
      </c>
      <c r="O70" s="159">
        <v>300</v>
      </c>
      <c r="P70" s="163">
        <v>894</v>
      </c>
      <c r="Q70" s="159">
        <v>683</v>
      </c>
      <c r="R70" s="159">
        <v>335</v>
      </c>
      <c r="S70" s="161">
        <v>106</v>
      </c>
      <c r="T70" s="161">
        <v>37</v>
      </c>
      <c r="U70" s="161">
        <v>5</v>
      </c>
      <c r="V70" s="162">
        <v>1</v>
      </c>
      <c r="W70" s="162">
        <v>3</v>
      </c>
      <c r="X70" s="360">
        <v>2372</v>
      </c>
      <c r="Z70" s="132" t="s">
        <v>114</v>
      </c>
      <c r="AA70" s="153">
        <f>SUM(S70:W70)</f>
        <v>152</v>
      </c>
      <c r="AB70" s="188">
        <f t="shared" si="2"/>
        <v>6.4080944350758853E-2</v>
      </c>
    </row>
    <row r="71" spans="2:28" x14ac:dyDescent="0.25">
      <c r="B71" s="145" t="s">
        <v>115</v>
      </c>
      <c r="C71" s="138"/>
      <c r="D71" s="138"/>
      <c r="E71" s="158"/>
      <c r="F71" s="158"/>
      <c r="G71" s="158"/>
      <c r="H71" s="158"/>
      <c r="I71" s="158"/>
      <c r="J71" s="158"/>
      <c r="K71" s="158"/>
      <c r="L71" s="158"/>
      <c r="M71" s="162">
        <v>1</v>
      </c>
      <c r="N71" s="162"/>
      <c r="O71" s="161">
        <v>8</v>
      </c>
      <c r="P71" s="159">
        <v>266</v>
      </c>
      <c r="Q71" s="163">
        <v>791</v>
      </c>
      <c r="R71" s="159">
        <v>505</v>
      </c>
      <c r="S71" s="159">
        <v>236</v>
      </c>
      <c r="T71" s="161">
        <v>99</v>
      </c>
      <c r="U71" s="161">
        <v>19</v>
      </c>
      <c r="V71" s="161">
        <v>4</v>
      </c>
      <c r="W71" s="162">
        <v>5</v>
      </c>
      <c r="X71" s="360">
        <v>1934</v>
      </c>
      <c r="Z71" s="132" t="s">
        <v>115</v>
      </c>
      <c r="AA71" s="153">
        <f>SUM(T71:W71)</f>
        <v>127</v>
      </c>
      <c r="AB71" s="188">
        <f t="shared" si="2"/>
        <v>6.5667011375387802E-2</v>
      </c>
    </row>
    <row r="72" spans="2:28" x14ac:dyDescent="0.25">
      <c r="B72" s="145" t="s">
        <v>116</v>
      </c>
      <c r="C72" s="138"/>
      <c r="D72" s="138"/>
      <c r="E72" s="158"/>
      <c r="F72" s="158"/>
      <c r="G72" s="158"/>
      <c r="H72" s="158"/>
      <c r="I72" s="158"/>
      <c r="J72" s="158"/>
      <c r="K72" s="158"/>
      <c r="L72" s="158"/>
      <c r="M72" s="158"/>
      <c r="N72" s="162">
        <v>1</v>
      </c>
      <c r="O72" s="162"/>
      <c r="P72" s="161">
        <v>11</v>
      </c>
      <c r="Q72" s="159">
        <v>249</v>
      </c>
      <c r="R72" s="163">
        <v>711</v>
      </c>
      <c r="S72" s="159">
        <v>456</v>
      </c>
      <c r="T72" s="159">
        <v>190</v>
      </c>
      <c r="U72" s="161">
        <v>76</v>
      </c>
      <c r="V72" s="161">
        <v>11</v>
      </c>
      <c r="W72" s="161">
        <v>4</v>
      </c>
      <c r="X72" s="360">
        <v>1709</v>
      </c>
      <c r="Z72" s="132" t="s">
        <v>116</v>
      </c>
      <c r="AA72" s="153">
        <f>SUM(U72:W72)</f>
        <v>91</v>
      </c>
      <c r="AB72" s="188">
        <f t="shared" si="2"/>
        <v>5.3247513165593917E-2</v>
      </c>
    </row>
    <row r="73" spans="2:28" x14ac:dyDescent="0.25">
      <c r="B73" s="145" t="s">
        <v>117</v>
      </c>
      <c r="C73" s="138"/>
      <c r="D73" s="138"/>
      <c r="E73" s="158"/>
      <c r="F73" s="158"/>
      <c r="G73" s="158">
        <v>1</v>
      </c>
      <c r="H73" s="158"/>
      <c r="I73" s="158"/>
      <c r="J73" s="158"/>
      <c r="K73" s="158"/>
      <c r="L73" s="158"/>
      <c r="M73" s="158"/>
      <c r="N73" s="158"/>
      <c r="O73" s="162"/>
      <c r="P73" s="162"/>
      <c r="Q73" s="161">
        <v>7</v>
      </c>
      <c r="R73" s="159">
        <v>198</v>
      </c>
      <c r="S73" s="163">
        <v>497</v>
      </c>
      <c r="T73" s="159">
        <v>285</v>
      </c>
      <c r="U73" s="159">
        <v>108</v>
      </c>
      <c r="V73" s="161">
        <v>32</v>
      </c>
      <c r="W73" s="161">
        <v>8</v>
      </c>
      <c r="X73" s="360">
        <v>1136</v>
      </c>
      <c r="Z73" s="132" t="s">
        <v>117</v>
      </c>
      <c r="AA73" s="153">
        <f>SUM(V73:W73)</f>
        <v>40</v>
      </c>
      <c r="AB73" s="188">
        <f t="shared" si="2"/>
        <v>3.5211267605633804E-2</v>
      </c>
    </row>
    <row r="74" spans="2:28" x14ac:dyDescent="0.25">
      <c r="B74" s="146" t="s">
        <v>118</v>
      </c>
      <c r="C74" s="138"/>
      <c r="D74" s="138"/>
      <c r="E74" s="158"/>
      <c r="F74" s="158"/>
      <c r="G74" s="158"/>
      <c r="H74" s="158"/>
      <c r="I74" s="158"/>
      <c r="J74" s="158"/>
      <c r="K74" s="158"/>
      <c r="L74" s="158"/>
      <c r="M74" s="158"/>
      <c r="N74" s="158"/>
      <c r="O74" s="158"/>
      <c r="P74" s="158"/>
      <c r="Q74" s="162"/>
      <c r="R74" s="161"/>
      <c r="S74" s="159">
        <v>7</v>
      </c>
      <c r="T74" s="160">
        <v>15</v>
      </c>
      <c r="U74" s="159">
        <v>4</v>
      </c>
      <c r="V74" s="159">
        <v>6</v>
      </c>
      <c r="W74" s="161">
        <v>10</v>
      </c>
      <c r="X74" s="359">
        <v>42</v>
      </c>
      <c r="Z74" s="141" t="s">
        <v>139</v>
      </c>
      <c r="AA74" s="164">
        <f>SUM(AA62:AA73)</f>
        <v>1749</v>
      </c>
      <c r="AB74" s="139">
        <f>AA74/29856</f>
        <v>5.858118971061093E-2</v>
      </c>
    </row>
    <row r="75" spans="2:28" x14ac:dyDescent="0.25">
      <c r="B75" s="146" t="s">
        <v>119</v>
      </c>
      <c r="C75" s="138"/>
      <c r="D75" s="138"/>
      <c r="E75" s="158"/>
      <c r="F75" s="158"/>
      <c r="G75" s="158"/>
      <c r="H75" s="158"/>
      <c r="I75" s="158"/>
      <c r="J75" s="158"/>
      <c r="K75" s="158"/>
      <c r="L75" s="158"/>
      <c r="M75" s="158"/>
      <c r="N75" s="158"/>
      <c r="O75" s="158"/>
      <c r="P75" s="158"/>
      <c r="Q75" s="162"/>
      <c r="R75" s="162"/>
      <c r="S75" s="161"/>
      <c r="T75" s="159">
        <v>3</v>
      </c>
      <c r="U75" s="160">
        <v>16</v>
      </c>
      <c r="V75" s="159">
        <v>14</v>
      </c>
      <c r="W75" s="159">
        <v>73</v>
      </c>
      <c r="X75" s="359">
        <v>106</v>
      </c>
    </row>
    <row r="76" spans="2:28" x14ac:dyDescent="0.25">
      <c r="B76" s="145" t="s">
        <v>121</v>
      </c>
      <c r="C76" s="138"/>
      <c r="D76" s="138"/>
      <c r="E76" s="158"/>
      <c r="F76" s="158"/>
      <c r="G76" s="158"/>
      <c r="H76" s="158"/>
      <c r="I76" s="158"/>
      <c r="J76" s="158"/>
      <c r="K76" s="158"/>
      <c r="L76" s="162"/>
      <c r="M76" s="162"/>
      <c r="N76" s="161"/>
      <c r="O76" s="161"/>
      <c r="P76" s="159">
        <v>1</v>
      </c>
      <c r="Q76" s="159">
        <v>3</v>
      </c>
      <c r="R76" s="159">
        <v>8</v>
      </c>
      <c r="S76" s="159">
        <v>6</v>
      </c>
      <c r="T76" s="159">
        <v>4</v>
      </c>
      <c r="U76" s="159">
        <v>3</v>
      </c>
      <c r="V76" s="159">
        <v>5</v>
      </c>
      <c r="W76" s="159">
        <v>165</v>
      </c>
      <c r="X76" s="360">
        <v>195</v>
      </c>
    </row>
    <row r="77" spans="2:28" x14ac:dyDescent="0.25">
      <c r="B77" s="145" t="s">
        <v>120</v>
      </c>
      <c r="C77" s="138"/>
      <c r="D77" s="138"/>
      <c r="E77" s="158"/>
      <c r="F77" s="158"/>
      <c r="G77" s="158"/>
      <c r="H77" s="158"/>
      <c r="I77" s="158"/>
      <c r="J77" s="158"/>
      <c r="K77" s="158"/>
      <c r="L77" s="162"/>
      <c r="M77" s="162"/>
      <c r="N77" s="162"/>
      <c r="O77" s="161">
        <v>2</v>
      </c>
      <c r="P77" s="161">
        <v>6</v>
      </c>
      <c r="Q77" s="159">
        <v>13</v>
      </c>
      <c r="R77" s="159">
        <v>9</v>
      </c>
      <c r="S77" s="159">
        <v>8</v>
      </c>
      <c r="T77" s="159">
        <v>7</v>
      </c>
      <c r="U77" s="159">
        <v>7</v>
      </c>
      <c r="V77" s="159">
        <v>3</v>
      </c>
      <c r="W77" s="159">
        <v>115</v>
      </c>
      <c r="X77" s="360">
        <v>170</v>
      </c>
    </row>
    <row r="78" spans="2:28" x14ac:dyDescent="0.25">
      <c r="B78" s="145" t="s">
        <v>122</v>
      </c>
      <c r="C78" s="138"/>
      <c r="D78" s="138"/>
      <c r="E78" s="158"/>
      <c r="F78" s="158"/>
      <c r="G78" s="158"/>
      <c r="H78" s="158"/>
      <c r="I78" s="158"/>
      <c r="J78" s="158"/>
      <c r="K78" s="158"/>
      <c r="L78" s="162"/>
      <c r="M78" s="162"/>
      <c r="N78" s="162">
        <v>1</v>
      </c>
      <c r="O78" s="162">
        <v>1</v>
      </c>
      <c r="P78" s="161">
        <v>6</v>
      </c>
      <c r="Q78" s="161">
        <v>66</v>
      </c>
      <c r="R78" s="159">
        <v>131</v>
      </c>
      <c r="S78" s="159">
        <v>105</v>
      </c>
      <c r="T78" s="159">
        <v>69</v>
      </c>
      <c r="U78" s="159">
        <v>49</v>
      </c>
      <c r="V78" s="159">
        <v>36</v>
      </c>
      <c r="W78" s="159">
        <v>375</v>
      </c>
      <c r="X78" s="360">
        <v>839</v>
      </c>
    </row>
    <row r="79" spans="2:28" x14ac:dyDescent="0.25">
      <c r="B79" s="145" t="s">
        <v>123</v>
      </c>
      <c r="C79" s="138"/>
      <c r="D79" s="138"/>
      <c r="E79" s="158"/>
      <c r="F79" s="158"/>
      <c r="G79" s="158"/>
      <c r="H79" s="158"/>
      <c r="I79" s="158"/>
      <c r="J79" s="158"/>
      <c r="K79" s="158"/>
      <c r="L79" s="162"/>
      <c r="M79" s="162"/>
      <c r="N79" s="162"/>
      <c r="O79" s="162">
        <v>1</v>
      </c>
      <c r="P79" s="162">
        <v>7</v>
      </c>
      <c r="Q79" s="161">
        <v>39</v>
      </c>
      <c r="R79" s="161">
        <v>155</v>
      </c>
      <c r="S79" s="159">
        <v>179</v>
      </c>
      <c r="T79" s="159">
        <v>123</v>
      </c>
      <c r="U79" s="159">
        <v>78</v>
      </c>
      <c r="V79" s="159">
        <v>46</v>
      </c>
      <c r="W79" s="159">
        <v>452</v>
      </c>
      <c r="X79" s="360">
        <v>1080</v>
      </c>
    </row>
    <row r="80" spans="2:28" x14ac:dyDescent="0.25">
      <c r="B80" s="145" t="s">
        <v>124</v>
      </c>
      <c r="C80" s="138"/>
      <c r="D80" s="138"/>
      <c r="E80" s="158"/>
      <c r="F80" s="158"/>
      <c r="G80" s="158"/>
      <c r="H80" s="158"/>
      <c r="I80" s="158"/>
      <c r="J80" s="158"/>
      <c r="K80" s="158">
        <v>1</v>
      </c>
      <c r="L80" s="162"/>
      <c r="M80" s="162"/>
      <c r="N80" s="162">
        <v>1</v>
      </c>
      <c r="O80" s="162"/>
      <c r="P80" s="162">
        <v>1</v>
      </c>
      <c r="Q80" s="162">
        <v>3</v>
      </c>
      <c r="R80" s="161">
        <v>39</v>
      </c>
      <c r="S80" s="161">
        <v>125</v>
      </c>
      <c r="T80" s="159">
        <v>140</v>
      </c>
      <c r="U80" s="159">
        <v>82</v>
      </c>
      <c r="V80" s="159">
        <v>41</v>
      </c>
      <c r="W80" s="159">
        <v>251</v>
      </c>
      <c r="X80" s="360">
        <v>684</v>
      </c>
    </row>
    <row r="81" spans="2:24" x14ac:dyDescent="0.25">
      <c r="B81" s="145" t="s">
        <v>125</v>
      </c>
      <c r="C81" s="138"/>
      <c r="D81" s="138"/>
      <c r="E81" s="158"/>
      <c r="F81" s="158"/>
      <c r="G81" s="158"/>
      <c r="H81" s="158"/>
      <c r="I81" s="158"/>
      <c r="J81" s="158"/>
      <c r="K81" s="158"/>
      <c r="L81" s="162"/>
      <c r="M81" s="162"/>
      <c r="N81" s="162"/>
      <c r="O81" s="162">
        <v>1</v>
      </c>
      <c r="P81" s="162"/>
      <c r="Q81" s="162">
        <v>3</v>
      </c>
      <c r="R81" s="162">
        <v>10</v>
      </c>
      <c r="S81" s="161">
        <v>93</v>
      </c>
      <c r="T81" s="161">
        <v>117</v>
      </c>
      <c r="U81" s="159">
        <v>66</v>
      </c>
      <c r="V81" s="159">
        <v>31</v>
      </c>
      <c r="W81" s="159">
        <v>91</v>
      </c>
      <c r="X81" s="360">
        <v>412</v>
      </c>
    </row>
    <row r="82" spans="2:24" ht="15.75" thickBot="1" x14ac:dyDescent="0.3">
      <c r="B82" s="137" t="s">
        <v>37</v>
      </c>
      <c r="C82" s="143"/>
      <c r="D82" s="143"/>
      <c r="E82" s="158"/>
      <c r="F82" s="158"/>
      <c r="G82" s="158"/>
      <c r="H82" s="158"/>
      <c r="I82" s="158"/>
      <c r="J82" s="158"/>
      <c r="K82" s="158"/>
      <c r="L82" s="162"/>
      <c r="M82" s="162">
        <v>4</v>
      </c>
      <c r="N82" s="161">
        <v>2</v>
      </c>
      <c r="O82" s="161">
        <v>8</v>
      </c>
      <c r="P82" s="159">
        <v>2</v>
      </c>
      <c r="Q82" s="159">
        <v>1</v>
      </c>
      <c r="R82" s="159">
        <v>6</v>
      </c>
      <c r="S82" s="159"/>
      <c r="T82" s="159"/>
      <c r="U82" s="159"/>
      <c r="V82" s="159">
        <v>1</v>
      </c>
      <c r="W82" s="159"/>
      <c r="X82" s="361">
        <v>24</v>
      </c>
    </row>
    <row r="83" spans="2:24" ht="15.75" thickBot="1" x14ac:dyDescent="0.3">
      <c r="B83" s="134" t="s">
        <v>104</v>
      </c>
      <c r="C83" s="355">
        <v>1</v>
      </c>
      <c r="D83" s="355">
        <v>3</v>
      </c>
      <c r="E83" s="355">
        <v>6</v>
      </c>
      <c r="F83" s="355">
        <v>121</v>
      </c>
      <c r="G83" s="355">
        <v>282</v>
      </c>
      <c r="H83" s="355">
        <v>2100</v>
      </c>
      <c r="I83" s="355">
        <v>2361</v>
      </c>
      <c r="J83" s="355">
        <v>2540</v>
      </c>
      <c r="K83" s="355">
        <v>2669</v>
      </c>
      <c r="L83" s="355">
        <v>2689</v>
      </c>
      <c r="M83" s="355">
        <v>2751</v>
      </c>
      <c r="N83" s="355">
        <v>2836</v>
      </c>
      <c r="O83" s="355">
        <v>2678</v>
      </c>
      <c r="P83" s="355">
        <v>2517</v>
      </c>
      <c r="Q83" s="355">
        <v>2485</v>
      </c>
      <c r="R83" s="355">
        <v>2343</v>
      </c>
      <c r="S83" s="355">
        <v>1898</v>
      </c>
      <c r="T83" s="355">
        <v>1117</v>
      </c>
      <c r="U83" s="355">
        <v>522</v>
      </c>
      <c r="V83" s="355">
        <v>235</v>
      </c>
      <c r="W83" s="356">
        <v>1561</v>
      </c>
      <c r="X83" s="357">
        <v>33715</v>
      </c>
    </row>
    <row r="84" spans="2:24" ht="15.75" thickBot="1" x14ac:dyDescent="0.3"/>
    <row r="85" spans="2:24" ht="15.75" thickBot="1" x14ac:dyDescent="0.3">
      <c r="B85" s="166"/>
      <c r="C85" s="167"/>
      <c r="D85" s="168" t="s">
        <v>126</v>
      </c>
      <c r="E85" s="169" t="s">
        <v>127</v>
      </c>
      <c r="F85" s="169" t="s">
        <v>128</v>
      </c>
      <c r="G85" s="169" t="s">
        <v>37</v>
      </c>
      <c r="H85" s="169" t="s">
        <v>129</v>
      </c>
      <c r="I85" s="169" t="s">
        <v>38</v>
      </c>
      <c r="J85" s="170" t="s">
        <v>130</v>
      </c>
    </row>
    <row r="86" spans="2:24" x14ac:dyDescent="0.25">
      <c r="B86" s="140" t="s">
        <v>131</v>
      </c>
      <c r="C86" s="171"/>
      <c r="D86" s="171">
        <f>SUM(F60,G61)</f>
        <v>263</v>
      </c>
      <c r="E86" s="171">
        <f>H62+I63+J64+K65+L66+M67+N68+O69+P70+Q71+R72+S73</f>
        <v>15327</v>
      </c>
      <c r="F86" s="171">
        <f>T74+U75</f>
        <v>31</v>
      </c>
      <c r="G86" s="172">
        <v>0</v>
      </c>
      <c r="H86" s="172">
        <v>0</v>
      </c>
      <c r="I86" s="173">
        <f>SUM(D86:H86)</f>
        <v>15621</v>
      </c>
      <c r="J86" s="174">
        <f>I86/$I$91</f>
        <v>0.46332492955657717</v>
      </c>
    </row>
    <row r="87" spans="2:24" x14ac:dyDescent="0.25">
      <c r="B87" s="155" t="s">
        <v>132</v>
      </c>
      <c r="C87" s="175"/>
      <c r="D87" s="176">
        <f>F61+G60+H60+H61+I61</f>
        <v>37</v>
      </c>
      <c r="E87" s="176">
        <f>G62+H63+I64+J65+K66+L67+M68+N69+O70+P71+Q72+R73+I62+J62+J63+K63+K64+L64+L65+M65+M66+N66+N67+O67+O68+P68+P69+Q69+Q70+R70+R71+S71+S72+T72+T73+U73</f>
        <v>12681</v>
      </c>
      <c r="F87" s="176">
        <f>S74+U74+V74+T75+V75+W75</f>
        <v>107</v>
      </c>
      <c r="G87" s="176">
        <f>SUM(P82:W82)</f>
        <v>10</v>
      </c>
      <c r="H87" s="176">
        <f>SUM(P76:W76)+SUM(Q77:W77)+SUM(R78:W78)+SUM(S79:W79)+SUM(T80:W80)+SUM(U81:W81)</f>
        <v>2702</v>
      </c>
      <c r="I87" s="177">
        <f>SUM(D87:H87)</f>
        <v>15537</v>
      </c>
      <c r="J87" s="174">
        <f>I87/$I$91</f>
        <v>0.46083345691828564</v>
      </c>
    </row>
    <row r="88" spans="2:24" x14ac:dyDescent="0.25">
      <c r="B88" s="155" t="s">
        <v>133</v>
      </c>
      <c r="C88" s="178"/>
      <c r="D88" s="176">
        <f>I60+J60+K60+J61+K61+L61</f>
        <v>0</v>
      </c>
      <c r="E88" s="176">
        <f>F62+G63+H64+I65+J66+K67+L68+M69+N70+O71+P72+Q73+SUM(K62:M62)+SUM(L63:N63)+SUM(M64:O64)+SUM(N65:P65)+SUM(O66:Q66)+SUM(P67:R67)+SUM(Q68:S68)+SUM(R69:T69)+SUM(S70:U70)+SUM(T71:V71)+SUM(U72:W72)+SUM(V73:W73)</f>
        <v>1711</v>
      </c>
      <c r="F88" s="176">
        <f>SUM(R74,W74,S75)</f>
        <v>10</v>
      </c>
      <c r="G88" s="176">
        <f>SUM(N82:O82)</f>
        <v>10</v>
      </c>
      <c r="H88" s="176">
        <f>N76+O76+O77+P77+P78+Q78+Q79+R79+R80+S80+S81+T81</f>
        <v>648</v>
      </c>
      <c r="I88" s="177">
        <f>SUM(D88:H88)</f>
        <v>2379</v>
      </c>
      <c r="J88" s="174">
        <f>I88/$I$91</f>
        <v>7.0562064363043159E-2</v>
      </c>
    </row>
    <row r="89" spans="2:24" x14ac:dyDescent="0.25">
      <c r="B89" s="155" t="s">
        <v>134</v>
      </c>
      <c r="C89" s="179"/>
      <c r="D89" s="176">
        <f>L60+M60+M61+N61</f>
        <v>0</v>
      </c>
      <c r="E89" s="176">
        <f>SUM(F63:F64)+SUM(G64:G65)+SUM(H65:H66)+SUM(I66:I67)+SUM(J67:J68)+SUM(K68:K69)+SUM(L69:L70)+SUM(M70:M71)+SUM(N71:N72)+SUM(O72:O73)+P73+SUM(N62:P62)+SUM(O63:W63)+SUM(P64:W64)+SUM(Q65:W65)+SUM(R66:W66)+SUM(S67:W67)+SUM(T68:W68)+SUM(U69:W69)+SUM(V70:W70)+W71</f>
        <v>125</v>
      </c>
      <c r="F89" s="176">
        <f>Q74+Q75+R75</f>
        <v>0</v>
      </c>
      <c r="G89" s="176">
        <f>SUM(L82:M82)</f>
        <v>4</v>
      </c>
      <c r="H89" s="176">
        <f>SUM(L76:M76)+SUM(L77:N77)+SUM(L78:O78)+SUM(L79:P79)+SUM(L80:Q80)+SUM(L81:R81)</f>
        <v>29</v>
      </c>
      <c r="I89" s="177">
        <f>SUM(D89:H89)</f>
        <v>158</v>
      </c>
      <c r="J89" s="174">
        <f>I89/$I$91</f>
        <v>4.6863413910722233E-3</v>
      </c>
    </row>
    <row r="90" spans="2:24" ht="15.75" thickBot="1" x14ac:dyDescent="0.3">
      <c r="B90" s="157" t="s">
        <v>135</v>
      </c>
      <c r="C90" s="180"/>
      <c r="D90" s="181">
        <f>SUM(C60:E60)+SUM(C61:E61)+SUM(N60:W60)+SUM(O61:W61)</f>
        <v>7</v>
      </c>
      <c r="E90" s="181">
        <f>SUM(C62:E62)+SUM(C63:E63)+SUM(C64:E64)+SUM(C65:F65)+SUM(C66:G66)+SUM(C67:H67)+SUM(C68:I68)+SUM(C69:J69)+SUM(C70:K70)+SUM(C71:L71)+SUM(C72:M72)+SUM(C73:N73)+SUM(Q62:W62)</f>
        <v>12</v>
      </c>
      <c r="F90" s="181">
        <f>SUM(C74:P74)+SUM(C75:P75)</f>
        <v>0</v>
      </c>
      <c r="G90" s="181">
        <f>SUM(C82:K82)</f>
        <v>0</v>
      </c>
      <c r="H90" s="181">
        <f>SUM(C76:K81)</f>
        <v>1</v>
      </c>
      <c r="I90" s="182">
        <f>SUM(D90:H90)</f>
        <v>20</v>
      </c>
      <c r="J90" s="174">
        <f>I90/$I$91</f>
        <v>5.9320777102180033E-4</v>
      </c>
    </row>
    <row r="91" spans="2:24" ht="15.75" thickBot="1" x14ac:dyDescent="0.3">
      <c r="B91" s="183"/>
      <c r="C91" s="184"/>
      <c r="D91" s="185">
        <f t="shared" ref="D91:I91" si="3">SUM(D86:D90)</f>
        <v>307</v>
      </c>
      <c r="E91" s="190">
        <f t="shared" si="3"/>
        <v>29856</v>
      </c>
      <c r="F91" s="186">
        <f t="shared" si="3"/>
        <v>148</v>
      </c>
      <c r="G91" s="186">
        <f t="shared" si="3"/>
        <v>24</v>
      </c>
      <c r="H91" s="186">
        <f t="shared" si="3"/>
        <v>3380</v>
      </c>
      <c r="I91" s="186">
        <f t="shared" si="3"/>
        <v>33715</v>
      </c>
      <c r="J91" s="187"/>
    </row>
    <row r="103" spans="2:2" s="189" customFormat="1" x14ac:dyDescent="0.25"/>
    <row r="110" spans="2:2" x14ac:dyDescent="0.25">
      <c r="B110" s="12" t="s">
        <v>10</v>
      </c>
    </row>
    <row r="111" spans="2:2" x14ac:dyDescent="0.25">
      <c r="B111" s="12" t="s">
        <v>9</v>
      </c>
    </row>
    <row r="112" spans="2:2" x14ac:dyDescent="0.25">
      <c r="B112" s="12" t="s">
        <v>8</v>
      </c>
    </row>
    <row r="113" spans="2:28" x14ac:dyDescent="0.25">
      <c r="B113" s="12" t="s">
        <v>7</v>
      </c>
    </row>
    <row r="114" spans="2:28" x14ac:dyDescent="0.25">
      <c r="B114" s="13" t="s">
        <v>6</v>
      </c>
    </row>
    <row r="115" spans="2:28" ht="15.75" thickBot="1" x14ac:dyDescent="0.3"/>
    <row r="116" spans="2:28" ht="15.75" thickBot="1" x14ac:dyDescent="0.3">
      <c r="B116" s="590" t="s">
        <v>149</v>
      </c>
      <c r="C116" s="591"/>
      <c r="D116" s="591"/>
      <c r="E116" s="591"/>
      <c r="F116" s="591"/>
      <c r="G116" s="591"/>
      <c r="H116" s="591"/>
      <c r="I116" s="591"/>
      <c r="J116" s="591"/>
      <c r="K116" s="591"/>
      <c r="L116" s="591"/>
      <c r="M116" s="591"/>
      <c r="N116" s="591"/>
      <c r="O116" s="591"/>
      <c r="P116" s="591"/>
      <c r="Q116" s="591"/>
      <c r="R116" s="591"/>
      <c r="S116" s="591"/>
      <c r="T116" s="591"/>
      <c r="U116" s="591"/>
      <c r="V116" s="591"/>
      <c r="W116" s="591"/>
      <c r="X116" s="592"/>
    </row>
    <row r="117" spans="2:28" ht="15.75" thickBot="1" x14ac:dyDescent="0.3">
      <c r="B117" s="247" t="s">
        <v>105</v>
      </c>
      <c r="C117" s="263">
        <v>0</v>
      </c>
      <c r="D117" s="263">
        <v>1</v>
      </c>
      <c r="E117" s="263">
        <v>2</v>
      </c>
      <c r="F117" s="263">
        <v>3</v>
      </c>
      <c r="G117" s="263">
        <v>4</v>
      </c>
      <c r="H117" s="263">
        <v>5</v>
      </c>
      <c r="I117" s="263">
        <v>6</v>
      </c>
      <c r="J117" s="263">
        <v>7</v>
      </c>
      <c r="K117" s="263">
        <v>8</v>
      </c>
      <c r="L117" s="263">
        <v>9</v>
      </c>
      <c r="M117" s="263">
        <v>10</v>
      </c>
      <c r="N117" s="263">
        <v>11</v>
      </c>
      <c r="O117" s="263">
        <v>12</v>
      </c>
      <c r="P117" s="263">
        <v>13</v>
      </c>
      <c r="Q117" s="263">
        <v>14</v>
      </c>
      <c r="R117" s="263">
        <v>15</v>
      </c>
      <c r="S117" s="263">
        <v>16</v>
      </c>
      <c r="T117" s="263">
        <v>17</v>
      </c>
      <c r="U117" s="263">
        <v>18</v>
      </c>
      <c r="V117" s="263">
        <v>19</v>
      </c>
      <c r="W117" s="262" t="s">
        <v>106</v>
      </c>
      <c r="X117" s="248" t="s">
        <v>5</v>
      </c>
      <c r="Z117" s="628" t="s">
        <v>138</v>
      </c>
      <c r="AA117" s="628" t="s">
        <v>136</v>
      </c>
      <c r="AB117" s="631" t="s">
        <v>137</v>
      </c>
    </row>
    <row r="118" spans="2:28" x14ac:dyDescent="0.25">
      <c r="B118" s="251" t="s">
        <v>102</v>
      </c>
      <c r="C118" s="253"/>
      <c r="D118" s="253"/>
      <c r="E118" s="256">
        <v>10</v>
      </c>
      <c r="F118" s="258">
        <v>104</v>
      </c>
      <c r="G118" s="257">
        <v>5</v>
      </c>
      <c r="H118" s="257"/>
      <c r="I118" s="259"/>
      <c r="J118" s="259"/>
      <c r="K118" s="259"/>
      <c r="L118" s="260">
        <v>1</v>
      </c>
      <c r="M118" s="260"/>
      <c r="N118" s="256"/>
      <c r="O118" s="256"/>
      <c r="P118" s="256"/>
      <c r="Q118" s="256"/>
      <c r="R118" s="256"/>
      <c r="S118" s="256"/>
      <c r="T118" s="256"/>
      <c r="U118" s="256"/>
      <c r="V118" s="256"/>
      <c r="W118" s="256"/>
      <c r="X118" s="358">
        <v>120</v>
      </c>
      <c r="Z118" s="629"/>
      <c r="AA118" s="629"/>
      <c r="AB118" s="631"/>
    </row>
    <row r="119" spans="2:28" x14ac:dyDescent="0.25">
      <c r="B119" s="255" t="s">
        <v>103</v>
      </c>
      <c r="C119" s="250"/>
      <c r="D119" s="250"/>
      <c r="E119" s="256">
        <v>2</v>
      </c>
      <c r="F119" s="257">
        <v>23</v>
      </c>
      <c r="G119" s="258">
        <v>159</v>
      </c>
      <c r="H119" s="257">
        <v>10</v>
      </c>
      <c r="I119" s="257">
        <v>1</v>
      </c>
      <c r="J119" s="259"/>
      <c r="K119" s="259"/>
      <c r="L119" s="259"/>
      <c r="M119" s="260"/>
      <c r="N119" s="260"/>
      <c r="O119" s="256"/>
      <c r="P119" s="256"/>
      <c r="Q119" s="256"/>
      <c r="R119" s="256"/>
      <c r="S119" s="256"/>
      <c r="T119" s="256"/>
      <c r="U119" s="256"/>
      <c r="V119" s="256"/>
      <c r="W119" s="256"/>
      <c r="X119" s="359">
        <v>195</v>
      </c>
      <c r="Z119" s="630"/>
      <c r="AA119" s="630"/>
      <c r="AB119" s="631"/>
    </row>
    <row r="120" spans="2:28" x14ac:dyDescent="0.25">
      <c r="B120" s="254" t="s">
        <v>17</v>
      </c>
      <c r="C120" s="250"/>
      <c r="D120" s="250"/>
      <c r="E120" s="256"/>
      <c r="F120" s="259"/>
      <c r="G120" s="257">
        <v>253</v>
      </c>
      <c r="H120" s="261">
        <v>1826</v>
      </c>
      <c r="I120" s="257">
        <v>239</v>
      </c>
      <c r="J120" s="257">
        <v>15</v>
      </c>
      <c r="K120" s="259">
        <v>4</v>
      </c>
      <c r="L120" s="259">
        <v>4</v>
      </c>
      <c r="M120" s="259">
        <v>1</v>
      </c>
      <c r="N120" s="260">
        <v>7</v>
      </c>
      <c r="O120" s="260">
        <v>3</v>
      </c>
      <c r="P120" s="260">
        <v>4</v>
      </c>
      <c r="Q120" s="256">
        <v>5</v>
      </c>
      <c r="R120" s="256">
        <v>1</v>
      </c>
      <c r="S120" s="256">
        <v>2</v>
      </c>
      <c r="T120" s="256">
        <v>2</v>
      </c>
      <c r="U120" s="256">
        <v>1</v>
      </c>
      <c r="V120" s="256">
        <v>1</v>
      </c>
      <c r="W120" s="256">
        <v>5</v>
      </c>
      <c r="X120" s="360">
        <v>2373</v>
      </c>
      <c r="Z120" s="244" t="s">
        <v>17</v>
      </c>
      <c r="AA120" s="153">
        <f>SUM(K120:W120)</f>
        <v>40</v>
      </c>
      <c r="AB120" s="188">
        <f>AA120/X120</f>
        <v>1.685630004214075E-2</v>
      </c>
    </row>
    <row r="121" spans="2:28" x14ac:dyDescent="0.25">
      <c r="B121" s="254" t="s">
        <v>107</v>
      </c>
      <c r="C121" s="250"/>
      <c r="D121" s="250"/>
      <c r="E121" s="256"/>
      <c r="F121" s="260">
        <v>3</v>
      </c>
      <c r="G121" s="259">
        <v>6</v>
      </c>
      <c r="H121" s="257">
        <v>133</v>
      </c>
      <c r="I121" s="261">
        <v>2160</v>
      </c>
      <c r="J121" s="257">
        <v>619</v>
      </c>
      <c r="K121" s="257">
        <v>157</v>
      </c>
      <c r="L121" s="259">
        <v>66</v>
      </c>
      <c r="M121" s="259">
        <v>30</v>
      </c>
      <c r="N121" s="259">
        <v>19</v>
      </c>
      <c r="O121" s="260">
        <v>6</v>
      </c>
      <c r="P121" s="260">
        <v>3</v>
      </c>
      <c r="Q121" s="260">
        <v>1</v>
      </c>
      <c r="R121" s="260"/>
      <c r="S121" s="260">
        <v>1</v>
      </c>
      <c r="T121" s="260"/>
      <c r="U121" s="260"/>
      <c r="V121" s="260"/>
      <c r="W121" s="260"/>
      <c r="X121" s="360">
        <v>3204</v>
      </c>
      <c r="Z121" s="244" t="s">
        <v>107</v>
      </c>
      <c r="AA121" s="153">
        <f>SUM(L121:W121)</f>
        <v>126</v>
      </c>
      <c r="AB121" s="188">
        <f t="shared" ref="AB121:AB131" si="4">AA121/X121</f>
        <v>3.9325842696629212E-2</v>
      </c>
    </row>
    <row r="122" spans="2:28" x14ac:dyDescent="0.25">
      <c r="B122" s="254" t="s">
        <v>108</v>
      </c>
      <c r="C122" s="250"/>
      <c r="D122" s="250"/>
      <c r="E122" s="256"/>
      <c r="F122" s="260"/>
      <c r="G122" s="260">
        <v>2</v>
      </c>
      <c r="H122" s="259">
        <v>5</v>
      </c>
      <c r="I122" s="257">
        <v>147</v>
      </c>
      <c r="J122" s="261">
        <v>1725</v>
      </c>
      <c r="K122" s="257">
        <v>661</v>
      </c>
      <c r="L122" s="257">
        <v>223</v>
      </c>
      <c r="M122" s="259">
        <v>78</v>
      </c>
      <c r="N122" s="259">
        <v>39</v>
      </c>
      <c r="O122" s="259">
        <v>10</v>
      </c>
      <c r="P122" s="260">
        <v>6</v>
      </c>
      <c r="Q122" s="260">
        <v>6</v>
      </c>
      <c r="R122" s="260"/>
      <c r="S122" s="260"/>
      <c r="T122" s="260"/>
      <c r="U122" s="260"/>
      <c r="V122" s="260">
        <v>1</v>
      </c>
      <c r="W122" s="260"/>
      <c r="X122" s="360">
        <v>2903</v>
      </c>
      <c r="Z122" s="244" t="s">
        <v>108</v>
      </c>
      <c r="AA122" s="153">
        <f>SUM(M122:W122)</f>
        <v>140</v>
      </c>
      <c r="AB122" s="188">
        <f t="shared" si="4"/>
        <v>4.8225973131243542E-2</v>
      </c>
    </row>
    <row r="123" spans="2:28" x14ac:dyDescent="0.25">
      <c r="B123" s="254" t="s">
        <v>109</v>
      </c>
      <c r="C123" s="250"/>
      <c r="D123" s="250"/>
      <c r="E123" s="256">
        <v>1</v>
      </c>
      <c r="F123" s="256"/>
      <c r="G123" s="260">
        <v>1</v>
      </c>
      <c r="H123" s="260">
        <v>2</v>
      </c>
      <c r="I123" s="259">
        <v>4</v>
      </c>
      <c r="J123" s="257">
        <v>166</v>
      </c>
      <c r="K123" s="261">
        <v>1591</v>
      </c>
      <c r="L123" s="257">
        <v>689</v>
      </c>
      <c r="M123" s="257">
        <v>272</v>
      </c>
      <c r="N123" s="259">
        <v>114</v>
      </c>
      <c r="O123" s="259">
        <v>51</v>
      </c>
      <c r="P123" s="259">
        <v>13</v>
      </c>
      <c r="Q123" s="260">
        <v>3</v>
      </c>
      <c r="R123" s="260">
        <v>2</v>
      </c>
      <c r="S123" s="260">
        <v>1</v>
      </c>
      <c r="T123" s="260">
        <v>1</v>
      </c>
      <c r="U123" s="260">
        <v>1</v>
      </c>
      <c r="V123" s="260">
        <v>1</v>
      </c>
      <c r="W123" s="260"/>
      <c r="X123" s="360">
        <v>2913</v>
      </c>
      <c r="Z123" s="244" t="s">
        <v>109</v>
      </c>
      <c r="AA123" s="153">
        <f>SUM(N123:W123)</f>
        <v>187</v>
      </c>
      <c r="AB123" s="188">
        <f t="shared" si="4"/>
        <v>6.4194987984895299E-2</v>
      </c>
    </row>
    <row r="124" spans="2:28" x14ac:dyDescent="0.25">
      <c r="B124" s="254" t="s">
        <v>110</v>
      </c>
      <c r="C124" s="250"/>
      <c r="D124" s="250"/>
      <c r="E124" s="256"/>
      <c r="F124" s="256"/>
      <c r="G124" s="256"/>
      <c r="H124" s="260">
        <v>1</v>
      </c>
      <c r="I124" s="260">
        <v>1</v>
      </c>
      <c r="J124" s="259">
        <v>3</v>
      </c>
      <c r="K124" s="257">
        <v>165</v>
      </c>
      <c r="L124" s="261">
        <v>1589</v>
      </c>
      <c r="M124" s="257">
        <v>729</v>
      </c>
      <c r="N124" s="257">
        <v>299</v>
      </c>
      <c r="O124" s="259">
        <v>107</v>
      </c>
      <c r="P124" s="259">
        <v>40</v>
      </c>
      <c r="Q124" s="259">
        <v>16</v>
      </c>
      <c r="R124" s="260">
        <v>4</v>
      </c>
      <c r="S124" s="260">
        <v>2</v>
      </c>
      <c r="T124" s="260"/>
      <c r="U124" s="260">
        <v>1</v>
      </c>
      <c r="V124" s="260">
        <v>1</v>
      </c>
      <c r="W124" s="260"/>
      <c r="X124" s="360">
        <v>2958</v>
      </c>
      <c r="Z124" s="244" t="s">
        <v>110</v>
      </c>
      <c r="AA124" s="153">
        <f>SUM(O124:W124)</f>
        <v>171</v>
      </c>
      <c r="AB124" s="188">
        <f t="shared" si="4"/>
        <v>5.7809330628803245E-2</v>
      </c>
    </row>
    <row r="125" spans="2:28" x14ac:dyDescent="0.25">
      <c r="B125" s="254" t="s">
        <v>111</v>
      </c>
      <c r="C125" s="250"/>
      <c r="D125" s="250"/>
      <c r="E125" s="256"/>
      <c r="F125" s="256"/>
      <c r="G125" s="256"/>
      <c r="H125" s="256"/>
      <c r="I125" s="260">
        <v>1</v>
      </c>
      <c r="J125" s="260">
        <v>2</v>
      </c>
      <c r="K125" s="259">
        <v>5</v>
      </c>
      <c r="L125" s="257">
        <v>173</v>
      </c>
      <c r="M125" s="261">
        <v>1432</v>
      </c>
      <c r="N125" s="257">
        <v>720</v>
      </c>
      <c r="O125" s="257">
        <v>313</v>
      </c>
      <c r="P125" s="259">
        <v>121</v>
      </c>
      <c r="Q125" s="259">
        <v>41</v>
      </c>
      <c r="R125" s="259">
        <v>9</v>
      </c>
      <c r="S125" s="260">
        <v>4</v>
      </c>
      <c r="T125" s="260"/>
      <c r="U125" s="260"/>
      <c r="V125" s="260"/>
      <c r="W125" s="260">
        <v>1</v>
      </c>
      <c r="X125" s="360">
        <v>2822</v>
      </c>
      <c r="Z125" s="244" t="s">
        <v>111</v>
      </c>
      <c r="AA125" s="153">
        <f>SUM(P125:W125)</f>
        <v>176</v>
      </c>
      <c r="AB125" s="188">
        <f t="shared" si="4"/>
        <v>6.2367115520907158E-2</v>
      </c>
    </row>
    <row r="126" spans="2:28" x14ac:dyDescent="0.25">
      <c r="B126" s="254" t="s">
        <v>112</v>
      </c>
      <c r="C126" s="250"/>
      <c r="D126" s="250"/>
      <c r="E126" s="256"/>
      <c r="F126" s="256"/>
      <c r="G126" s="256"/>
      <c r="H126" s="256"/>
      <c r="I126" s="256">
        <v>1</v>
      </c>
      <c r="J126" s="260">
        <v>1</v>
      </c>
      <c r="K126" s="260">
        <v>2</v>
      </c>
      <c r="L126" s="259">
        <v>5</v>
      </c>
      <c r="M126" s="257">
        <v>237</v>
      </c>
      <c r="N126" s="261">
        <v>1319</v>
      </c>
      <c r="O126" s="257">
        <v>893</v>
      </c>
      <c r="P126" s="257">
        <v>471</v>
      </c>
      <c r="Q126" s="259">
        <v>204</v>
      </c>
      <c r="R126" s="259">
        <v>55</v>
      </c>
      <c r="S126" s="259">
        <v>15</v>
      </c>
      <c r="T126" s="260">
        <v>8</v>
      </c>
      <c r="U126" s="260">
        <v>4</v>
      </c>
      <c r="V126" s="260">
        <v>1</v>
      </c>
      <c r="W126" s="260">
        <v>1</v>
      </c>
      <c r="X126" s="360">
        <v>3217</v>
      </c>
      <c r="Z126" s="244" t="s">
        <v>112</v>
      </c>
      <c r="AA126" s="153">
        <f>SUM(Q126:W126)</f>
        <v>288</v>
      </c>
      <c r="AB126" s="188">
        <f t="shared" si="4"/>
        <v>8.9524401616412813E-2</v>
      </c>
    </row>
    <row r="127" spans="2:28" x14ac:dyDescent="0.25">
      <c r="B127" s="254" t="s">
        <v>113</v>
      </c>
      <c r="C127" s="250"/>
      <c r="D127" s="250"/>
      <c r="E127" s="256"/>
      <c r="F127" s="256"/>
      <c r="G127" s="256"/>
      <c r="H127" s="256"/>
      <c r="I127" s="256"/>
      <c r="J127" s="256"/>
      <c r="K127" s="260">
        <v>1</v>
      </c>
      <c r="L127" s="260">
        <v>1</v>
      </c>
      <c r="M127" s="259">
        <v>9</v>
      </c>
      <c r="N127" s="257">
        <v>245</v>
      </c>
      <c r="O127" s="261">
        <v>1171</v>
      </c>
      <c r="P127" s="257">
        <v>727</v>
      </c>
      <c r="Q127" s="257">
        <v>369</v>
      </c>
      <c r="R127" s="259">
        <v>144</v>
      </c>
      <c r="S127" s="259">
        <v>46</v>
      </c>
      <c r="T127" s="259">
        <v>13</v>
      </c>
      <c r="U127" s="260">
        <v>4</v>
      </c>
      <c r="V127" s="260">
        <v>1</v>
      </c>
      <c r="W127" s="260">
        <v>1</v>
      </c>
      <c r="X127" s="360">
        <v>2732</v>
      </c>
      <c r="Z127" s="244" t="s">
        <v>113</v>
      </c>
      <c r="AA127" s="153">
        <f>SUM(R127:W127)</f>
        <v>209</v>
      </c>
      <c r="AB127" s="188">
        <f t="shared" si="4"/>
        <v>7.6500732064421664E-2</v>
      </c>
    </row>
    <row r="128" spans="2:28" x14ac:dyDescent="0.25">
      <c r="B128" s="254" t="s">
        <v>114</v>
      </c>
      <c r="C128" s="250"/>
      <c r="D128" s="250"/>
      <c r="E128" s="256"/>
      <c r="F128" s="256"/>
      <c r="G128" s="256"/>
      <c r="H128" s="256"/>
      <c r="I128" s="256"/>
      <c r="J128" s="256"/>
      <c r="K128" s="256"/>
      <c r="L128" s="260"/>
      <c r="M128" s="260"/>
      <c r="N128" s="259">
        <v>3</v>
      </c>
      <c r="O128" s="257">
        <v>236</v>
      </c>
      <c r="P128" s="261">
        <v>882</v>
      </c>
      <c r="Q128" s="257">
        <v>584</v>
      </c>
      <c r="R128" s="257">
        <v>358</v>
      </c>
      <c r="S128" s="259">
        <v>130</v>
      </c>
      <c r="T128" s="259">
        <v>36</v>
      </c>
      <c r="U128" s="259">
        <v>9</v>
      </c>
      <c r="V128" s="260">
        <v>2</v>
      </c>
      <c r="W128" s="260"/>
      <c r="X128" s="360">
        <v>2240</v>
      </c>
      <c r="Z128" s="244" t="s">
        <v>114</v>
      </c>
      <c r="AA128" s="153">
        <f>SUM(S128:W128)</f>
        <v>177</v>
      </c>
      <c r="AB128" s="188">
        <f t="shared" si="4"/>
        <v>7.901785714285714E-2</v>
      </c>
    </row>
    <row r="129" spans="2:28" x14ac:dyDescent="0.25">
      <c r="B129" s="254" t="s">
        <v>115</v>
      </c>
      <c r="C129" s="250"/>
      <c r="D129" s="250"/>
      <c r="E129" s="256"/>
      <c r="F129" s="256"/>
      <c r="G129" s="256"/>
      <c r="H129" s="256"/>
      <c r="I129" s="256"/>
      <c r="J129" s="256"/>
      <c r="K129" s="256"/>
      <c r="L129" s="256"/>
      <c r="M129" s="260"/>
      <c r="N129" s="260"/>
      <c r="O129" s="259">
        <v>7</v>
      </c>
      <c r="P129" s="257">
        <v>266</v>
      </c>
      <c r="Q129" s="261">
        <v>770</v>
      </c>
      <c r="R129" s="257">
        <v>499</v>
      </c>
      <c r="S129" s="257">
        <v>251</v>
      </c>
      <c r="T129" s="259">
        <v>81</v>
      </c>
      <c r="U129" s="259">
        <v>17</v>
      </c>
      <c r="V129" s="259">
        <v>5</v>
      </c>
      <c r="W129" s="260">
        <v>4</v>
      </c>
      <c r="X129" s="360">
        <v>1900</v>
      </c>
      <c r="Z129" s="244" t="s">
        <v>115</v>
      </c>
      <c r="AA129" s="153">
        <f>SUM(T129:W129)</f>
        <v>107</v>
      </c>
      <c r="AB129" s="188">
        <f t="shared" si="4"/>
        <v>5.6315789473684208E-2</v>
      </c>
    </row>
    <row r="130" spans="2:28" x14ac:dyDescent="0.25">
      <c r="B130" s="254" t="s">
        <v>116</v>
      </c>
      <c r="C130" s="250"/>
      <c r="D130" s="250"/>
      <c r="E130" s="256"/>
      <c r="F130" s="256"/>
      <c r="G130" s="256"/>
      <c r="H130" s="256"/>
      <c r="I130" s="256"/>
      <c r="J130" s="256"/>
      <c r="K130" s="256"/>
      <c r="L130" s="256"/>
      <c r="M130" s="256"/>
      <c r="N130" s="260">
        <v>1</v>
      </c>
      <c r="O130" s="260"/>
      <c r="P130" s="259">
        <v>6</v>
      </c>
      <c r="Q130" s="257">
        <v>231</v>
      </c>
      <c r="R130" s="261">
        <v>703</v>
      </c>
      <c r="S130" s="257">
        <v>451</v>
      </c>
      <c r="T130" s="257">
        <v>209</v>
      </c>
      <c r="U130" s="259">
        <v>55</v>
      </c>
      <c r="V130" s="259">
        <v>22</v>
      </c>
      <c r="W130" s="259">
        <v>7</v>
      </c>
      <c r="X130" s="360">
        <v>1685</v>
      </c>
      <c r="Z130" s="244" t="s">
        <v>116</v>
      </c>
      <c r="AA130" s="153">
        <f>SUM(U130:W130)</f>
        <v>84</v>
      </c>
      <c r="AB130" s="188">
        <f t="shared" si="4"/>
        <v>4.9851632047477744E-2</v>
      </c>
    </row>
    <row r="131" spans="2:28" x14ac:dyDescent="0.25">
      <c r="B131" s="254" t="s">
        <v>117</v>
      </c>
      <c r="C131" s="250"/>
      <c r="D131" s="250"/>
      <c r="E131" s="256"/>
      <c r="F131" s="256"/>
      <c r="G131" s="256"/>
      <c r="H131" s="256"/>
      <c r="I131" s="256"/>
      <c r="J131" s="256"/>
      <c r="K131" s="256"/>
      <c r="L131" s="256"/>
      <c r="M131" s="256"/>
      <c r="N131" s="256"/>
      <c r="O131" s="260">
        <v>1</v>
      </c>
      <c r="P131" s="260"/>
      <c r="Q131" s="259">
        <v>8</v>
      </c>
      <c r="R131" s="257">
        <v>182</v>
      </c>
      <c r="S131" s="261">
        <v>533</v>
      </c>
      <c r="T131" s="257">
        <v>307</v>
      </c>
      <c r="U131" s="257">
        <v>123</v>
      </c>
      <c r="V131" s="259">
        <v>36</v>
      </c>
      <c r="W131" s="259">
        <v>7</v>
      </c>
      <c r="X131" s="360">
        <v>1197</v>
      </c>
      <c r="Z131" s="244" t="s">
        <v>117</v>
      </c>
      <c r="AA131" s="153">
        <f>SUM(V131:W131)</f>
        <v>43</v>
      </c>
      <c r="AB131" s="188">
        <f t="shared" si="4"/>
        <v>3.5923141186299079E-2</v>
      </c>
    </row>
    <row r="132" spans="2:28" x14ac:dyDescent="0.25">
      <c r="B132" s="255" t="s">
        <v>118</v>
      </c>
      <c r="C132" s="250"/>
      <c r="D132" s="250"/>
      <c r="E132" s="256"/>
      <c r="F132" s="256"/>
      <c r="G132" s="256"/>
      <c r="H132" s="256"/>
      <c r="I132" s="256"/>
      <c r="J132" s="256"/>
      <c r="K132" s="256"/>
      <c r="L132" s="256"/>
      <c r="M132" s="256"/>
      <c r="N132" s="256"/>
      <c r="O132" s="256"/>
      <c r="P132" s="256"/>
      <c r="Q132" s="260"/>
      <c r="R132" s="259"/>
      <c r="S132" s="257">
        <v>7</v>
      </c>
      <c r="T132" s="258">
        <v>20</v>
      </c>
      <c r="U132" s="257">
        <v>10</v>
      </c>
      <c r="V132" s="257">
        <v>4</v>
      </c>
      <c r="W132" s="259">
        <v>17</v>
      </c>
      <c r="X132" s="359">
        <v>58</v>
      </c>
      <c r="Z132" s="245" t="s">
        <v>139</v>
      </c>
      <c r="AA132" s="164">
        <f>SUM(AA120:AA131)</f>
        <v>1748</v>
      </c>
      <c r="AB132" s="139">
        <f>AA132/30144</f>
        <v>5.7988322717622082E-2</v>
      </c>
    </row>
    <row r="133" spans="2:28" x14ac:dyDescent="0.25">
      <c r="B133" s="255" t="s">
        <v>119</v>
      </c>
      <c r="C133" s="250"/>
      <c r="D133" s="250"/>
      <c r="E133" s="256"/>
      <c r="F133" s="256"/>
      <c r="G133" s="256"/>
      <c r="H133" s="256"/>
      <c r="I133" s="256"/>
      <c r="J133" s="256"/>
      <c r="K133" s="256"/>
      <c r="L133" s="256"/>
      <c r="M133" s="256"/>
      <c r="N133" s="256"/>
      <c r="O133" s="256"/>
      <c r="P133" s="256"/>
      <c r="Q133" s="260"/>
      <c r="R133" s="260"/>
      <c r="S133" s="259"/>
      <c r="T133" s="257">
        <v>7</v>
      </c>
      <c r="U133" s="258">
        <v>17</v>
      </c>
      <c r="V133" s="257">
        <v>8</v>
      </c>
      <c r="W133" s="257">
        <v>74</v>
      </c>
      <c r="X133" s="359">
        <v>106</v>
      </c>
    </row>
    <row r="134" spans="2:28" x14ac:dyDescent="0.25">
      <c r="B134" s="254" t="s">
        <v>121</v>
      </c>
      <c r="C134" s="250"/>
      <c r="D134" s="250"/>
      <c r="E134" s="256"/>
      <c r="F134" s="256"/>
      <c r="G134" s="256"/>
      <c r="H134" s="256"/>
      <c r="I134" s="256"/>
      <c r="J134" s="256"/>
      <c r="K134" s="256"/>
      <c r="L134" s="260"/>
      <c r="M134" s="260"/>
      <c r="N134" s="259"/>
      <c r="O134" s="259"/>
      <c r="P134" s="257"/>
      <c r="Q134" s="257">
        <v>2</v>
      </c>
      <c r="R134" s="257"/>
      <c r="S134" s="257"/>
      <c r="T134" s="257"/>
      <c r="U134" s="257"/>
      <c r="V134" s="257">
        <v>2</v>
      </c>
      <c r="W134" s="257">
        <v>54</v>
      </c>
      <c r="X134" s="360">
        <v>58</v>
      </c>
    </row>
    <row r="135" spans="2:28" x14ac:dyDescent="0.25">
      <c r="B135" s="254" t="s">
        <v>120</v>
      </c>
      <c r="C135" s="250"/>
      <c r="D135" s="250"/>
      <c r="E135" s="256"/>
      <c r="F135" s="256"/>
      <c r="G135" s="256"/>
      <c r="H135" s="256"/>
      <c r="I135" s="256"/>
      <c r="J135" s="256"/>
      <c r="K135" s="256"/>
      <c r="L135" s="260"/>
      <c r="M135" s="260"/>
      <c r="N135" s="260"/>
      <c r="O135" s="259">
        <v>1</v>
      </c>
      <c r="P135" s="259">
        <v>2</v>
      </c>
      <c r="Q135" s="257">
        <v>8</v>
      </c>
      <c r="R135" s="257">
        <v>12</v>
      </c>
      <c r="S135" s="257">
        <v>6</v>
      </c>
      <c r="T135" s="257">
        <v>8</v>
      </c>
      <c r="U135" s="257">
        <v>9</v>
      </c>
      <c r="V135" s="257">
        <v>6</v>
      </c>
      <c r="W135" s="257">
        <v>138</v>
      </c>
      <c r="X135" s="360">
        <v>190</v>
      </c>
    </row>
    <row r="136" spans="2:28" x14ac:dyDescent="0.25">
      <c r="B136" s="254" t="s">
        <v>122</v>
      </c>
      <c r="C136" s="250"/>
      <c r="D136" s="250"/>
      <c r="E136" s="256"/>
      <c r="F136" s="256"/>
      <c r="G136" s="256"/>
      <c r="H136" s="256"/>
      <c r="I136" s="256"/>
      <c r="J136" s="256"/>
      <c r="K136" s="256"/>
      <c r="L136" s="260"/>
      <c r="M136" s="260"/>
      <c r="N136" s="260">
        <v>1</v>
      </c>
      <c r="O136" s="260">
        <v>2</v>
      </c>
      <c r="P136" s="259">
        <v>14</v>
      </c>
      <c r="Q136" s="259">
        <v>48</v>
      </c>
      <c r="R136" s="257">
        <v>176</v>
      </c>
      <c r="S136" s="257">
        <v>119</v>
      </c>
      <c r="T136" s="257">
        <v>60</v>
      </c>
      <c r="U136" s="257">
        <v>49</v>
      </c>
      <c r="V136" s="257">
        <v>21</v>
      </c>
      <c r="W136" s="257">
        <v>227</v>
      </c>
      <c r="X136" s="360">
        <v>717</v>
      </c>
    </row>
    <row r="137" spans="2:28" x14ac:dyDescent="0.25">
      <c r="B137" s="254" t="s">
        <v>123</v>
      </c>
      <c r="C137" s="250"/>
      <c r="D137" s="250"/>
      <c r="E137" s="256"/>
      <c r="F137" s="256"/>
      <c r="G137" s="256"/>
      <c r="H137" s="256"/>
      <c r="I137" s="256"/>
      <c r="J137" s="256"/>
      <c r="K137" s="256"/>
      <c r="L137" s="260"/>
      <c r="M137" s="260"/>
      <c r="N137" s="260"/>
      <c r="O137" s="260">
        <v>1</v>
      </c>
      <c r="P137" s="260">
        <v>1</v>
      </c>
      <c r="Q137" s="259">
        <v>25</v>
      </c>
      <c r="R137" s="259">
        <v>154</v>
      </c>
      <c r="S137" s="257">
        <v>198</v>
      </c>
      <c r="T137" s="257">
        <v>141</v>
      </c>
      <c r="U137" s="257">
        <v>76</v>
      </c>
      <c r="V137" s="257">
        <v>41</v>
      </c>
      <c r="W137" s="257">
        <v>297</v>
      </c>
      <c r="X137" s="360">
        <v>934</v>
      </c>
    </row>
    <row r="138" spans="2:28" x14ac:dyDescent="0.25">
      <c r="B138" s="254" t="s">
        <v>124</v>
      </c>
      <c r="C138" s="250"/>
      <c r="D138" s="250"/>
      <c r="E138" s="256"/>
      <c r="F138" s="256"/>
      <c r="G138" s="256"/>
      <c r="H138" s="256"/>
      <c r="I138" s="256"/>
      <c r="J138" s="256"/>
      <c r="K138" s="256"/>
      <c r="L138" s="260">
        <v>1</v>
      </c>
      <c r="M138" s="260"/>
      <c r="N138" s="260"/>
      <c r="O138" s="260"/>
      <c r="P138" s="260"/>
      <c r="Q138" s="260">
        <v>6</v>
      </c>
      <c r="R138" s="259">
        <v>22</v>
      </c>
      <c r="S138" s="259">
        <v>122</v>
      </c>
      <c r="T138" s="257">
        <v>175</v>
      </c>
      <c r="U138" s="257">
        <v>111</v>
      </c>
      <c r="V138" s="257">
        <v>64</v>
      </c>
      <c r="W138" s="257">
        <v>236</v>
      </c>
      <c r="X138" s="360">
        <v>737</v>
      </c>
    </row>
    <row r="139" spans="2:28" x14ac:dyDescent="0.25">
      <c r="B139" s="254" t="s">
        <v>125</v>
      </c>
      <c r="C139" s="250"/>
      <c r="D139" s="250"/>
      <c r="E139" s="256"/>
      <c r="F139" s="256"/>
      <c r="G139" s="256"/>
      <c r="H139" s="256"/>
      <c r="I139" s="256"/>
      <c r="J139" s="256"/>
      <c r="K139" s="256"/>
      <c r="L139" s="260"/>
      <c r="M139" s="260"/>
      <c r="N139" s="260"/>
      <c r="O139" s="260"/>
      <c r="P139" s="260"/>
      <c r="Q139" s="260"/>
      <c r="R139" s="260">
        <v>6</v>
      </c>
      <c r="S139" s="259">
        <v>24</v>
      </c>
      <c r="T139" s="259">
        <v>76</v>
      </c>
      <c r="U139" s="257">
        <v>61</v>
      </c>
      <c r="V139" s="257">
        <v>40</v>
      </c>
      <c r="W139" s="257">
        <v>124</v>
      </c>
      <c r="X139" s="360">
        <v>331</v>
      </c>
    </row>
    <row r="140" spans="2:28" ht="15.75" thickBot="1" x14ac:dyDescent="0.3">
      <c r="B140" s="249" t="s">
        <v>37</v>
      </c>
      <c r="C140" s="252"/>
      <c r="D140" s="252"/>
      <c r="E140" s="256"/>
      <c r="F140" s="256"/>
      <c r="G140" s="256"/>
      <c r="H140" s="256"/>
      <c r="I140" s="256"/>
      <c r="J140" s="256"/>
      <c r="K140" s="256"/>
      <c r="L140" s="260"/>
      <c r="M140" s="260">
        <v>4</v>
      </c>
      <c r="N140" s="259">
        <v>9</v>
      </c>
      <c r="O140" s="259">
        <v>7</v>
      </c>
      <c r="P140" s="257">
        <v>3</v>
      </c>
      <c r="Q140" s="257">
        <v>4</v>
      </c>
      <c r="R140" s="257"/>
      <c r="S140" s="257">
        <v>1</v>
      </c>
      <c r="T140" s="257"/>
      <c r="U140" s="257"/>
      <c r="V140" s="257"/>
      <c r="W140" s="257"/>
      <c r="X140" s="361">
        <v>28</v>
      </c>
    </row>
    <row r="141" spans="2:28" ht="15.75" thickBot="1" x14ac:dyDescent="0.3">
      <c r="B141" s="246" t="s">
        <v>104</v>
      </c>
      <c r="C141" s="355"/>
      <c r="D141" s="355"/>
      <c r="E141" s="355">
        <v>13</v>
      </c>
      <c r="F141" s="355">
        <v>130</v>
      </c>
      <c r="G141" s="355">
        <v>426</v>
      </c>
      <c r="H141" s="355">
        <v>1977</v>
      </c>
      <c r="I141" s="355">
        <v>2554</v>
      </c>
      <c r="J141" s="355">
        <v>2531</v>
      </c>
      <c r="K141" s="355">
        <v>2586</v>
      </c>
      <c r="L141" s="355">
        <v>2752</v>
      </c>
      <c r="M141" s="355">
        <v>2792</v>
      </c>
      <c r="N141" s="355">
        <v>2776</v>
      </c>
      <c r="O141" s="355">
        <v>2809</v>
      </c>
      <c r="P141" s="355">
        <v>2559</v>
      </c>
      <c r="Q141" s="355">
        <v>2331</v>
      </c>
      <c r="R141" s="355">
        <v>2327</v>
      </c>
      <c r="S141" s="355">
        <v>1913</v>
      </c>
      <c r="T141" s="355">
        <v>1144</v>
      </c>
      <c r="U141" s="355">
        <v>548</v>
      </c>
      <c r="V141" s="355">
        <v>257</v>
      </c>
      <c r="W141" s="356">
        <v>1193</v>
      </c>
      <c r="X141" s="357">
        <v>33618</v>
      </c>
    </row>
    <row r="142" spans="2:28" ht="15.75" thickBot="1" x14ac:dyDescent="0.3"/>
    <row r="143" spans="2:28" ht="15.75" thickBot="1" x14ac:dyDescent="0.3">
      <c r="B143" s="166"/>
      <c r="C143" s="167"/>
      <c r="D143" s="168" t="s">
        <v>126</v>
      </c>
      <c r="E143" s="169" t="s">
        <v>127</v>
      </c>
      <c r="F143" s="169" t="s">
        <v>128</v>
      </c>
      <c r="G143" s="169" t="s">
        <v>37</v>
      </c>
      <c r="H143" s="169" t="s">
        <v>129</v>
      </c>
      <c r="I143" s="169" t="s">
        <v>38</v>
      </c>
      <c r="J143" s="170" t="s">
        <v>130</v>
      </c>
    </row>
    <row r="144" spans="2:28" x14ac:dyDescent="0.25">
      <c r="B144" s="140" t="s">
        <v>131</v>
      </c>
      <c r="C144" s="171"/>
      <c r="D144" s="171">
        <f>SUM(F118,G119)</f>
        <v>263</v>
      </c>
      <c r="E144" s="171">
        <f>H120+I121+J122+K123+L124+M125+N126+O127+P128+Q129+R130+S131</f>
        <v>15701</v>
      </c>
      <c r="F144" s="171">
        <f>T132+U133</f>
        <v>37</v>
      </c>
      <c r="G144" s="172">
        <v>0</v>
      </c>
      <c r="H144" s="172">
        <v>0</v>
      </c>
      <c r="I144" s="173">
        <f>SUM(D144:H144)</f>
        <v>16001</v>
      </c>
      <c r="J144" s="174">
        <f>I144/$I$149</f>
        <v>0.47596525670771611</v>
      </c>
    </row>
    <row r="145" spans="2:10" x14ac:dyDescent="0.25">
      <c r="B145" s="155" t="s">
        <v>132</v>
      </c>
      <c r="C145" s="175"/>
      <c r="D145" s="176">
        <f>F119+G118+H118+H119+I119</f>
        <v>39</v>
      </c>
      <c r="E145" s="176">
        <f>G120+H121+I122+J123+K124+L125+M126+N127+O128+P129+Q130+R131+I120+J120+J121+K121+K122+L122+L123+M123+M124+N124+N125+O125+O126+P126+P127+Q127+Q128+R128+R129+S129+S130+T130+T131+U131</f>
        <v>12612</v>
      </c>
      <c r="F145" s="176">
        <f>S132+U132+V132+T133+V133+W133</f>
        <v>110</v>
      </c>
      <c r="G145" s="176">
        <f>SUM(P140:W140)</f>
        <v>8</v>
      </c>
      <c r="H145" s="176">
        <f>SUM(P134:W134)+SUM(Q135:W135)+SUM(R136:W136)+SUM(S137:W137)+SUM(T138:W138)+SUM(U139:W139)</f>
        <v>2461</v>
      </c>
      <c r="I145" s="177">
        <f>SUM(D145:H145)</f>
        <v>15230</v>
      </c>
      <c r="J145" s="174">
        <f>I145/$I$149</f>
        <v>0.45303111428401449</v>
      </c>
    </row>
    <row r="146" spans="2:10" x14ac:dyDescent="0.25">
      <c r="B146" s="155" t="s">
        <v>133</v>
      </c>
      <c r="C146" s="178"/>
      <c r="D146" s="176">
        <f>I118+J118+K118+J119+K119+L119</f>
        <v>0</v>
      </c>
      <c r="E146" s="176">
        <f>F120+G121+H122+I123+J124+K125+L126+M127+N128+O129+P130+Q131+SUM(K120:M120)+SUM(L121:N121)+SUM(M122:O122)+SUM(N123:P123)+SUM(O124:Q124)+SUM(P125:R125)+SUM(Q126:S126)+SUM(R127:T127)+SUM(S128:U128)+SUM(T129:V129)+SUM(U130:W130)+SUM(V131:W131)</f>
        <v>1706</v>
      </c>
      <c r="F146" s="176">
        <f>SUM(R132,W132,S133)</f>
        <v>17</v>
      </c>
      <c r="G146" s="176">
        <f>SUM(N140:O140)</f>
        <v>16</v>
      </c>
      <c r="H146" s="176">
        <f>N134+O134+O135+P135+P136+Q136+Q137+R137+R138+S138+S139+T139</f>
        <v>488</v>
      </c>
      <c r="I146" s="177">
        <f>SUM(D146:H146)</f>
        <v>2227</v>
      </c>
      <c r="J146" s="174">
        <f>I146/$I$149</f>
        <v>6.6244273900886427E-2</v>
      </c>
    </row>
    <row r="147" spans="2:10" x14ac:dyDescent="0.25">
      <c r="B147" s="155" t="s">
        <v>134</v>
      </c>
      <c r="C147" s="179"/>
      <c r="D147" s="176">
        <f>L118+M118+M119+N119</f>
        <v>1</v>
      </c>
      <c r="E147" s="176">
        <f>SUM(F121:F122)+SUM(G122:G123)+SUM(H123:H124)+SUM(I124:I125)+SUM(J125:J126)+SUM(K126:K127)+SUM(L127:L128)+SUM(M128:M129)+SUM(N129:N130)+SUM(O130:O131)+P131+SUM(N120:P120)+SUM(O121:W121)+SUM(P122:W122)+SUM(Q123:W123)+SUM(R124:W124)+SUM(S125:W125)+SUM(T126:W126)+SUM(U127:W127)+SUM(V128:W128)+W129</f>
        <v>106</v>
      </c>
      <c r="F147" s="176">
        <f>Q132+Q133+R133</f>
        <v>0</v>
      </c>
      <c r="G147" s="176">
        <f>SUM(L140:M140)</f>
        <v>4</v>
      </c>
      <c r="H147" s="176">
        <f>SUM(L134:M134)+SUM(L135:N135)+SUM(L136:O136)+SUM(L137:P137)+SUM(L138:Q138)+SUM(L139:R139)</f>
        <v>18</v>
      </c>
      <c r="I147" s="177">
        <f>SUM(D147:H147)</f>
        <v>129</v>
      </c>
      <c r="J147" s="174">
        <f>I147/$I$149</f>
        <v>3.8372300553275031E-3</v>
      </c>
    </row>
    <row r="148" spans="2:10" ht="15.75" thickBot="1" x14ac:dyDescent="0.3">
      <c r="B148" s="157" t="s">
        <v>135</v>
      </c>
      <c r="C148" s="180"/>
      <c r="D148" s="181">
        <f>SUM(C118:E118)+SUM(C119:E119)+SUM(N118:W118)+SUM(O119:W119)</f>
        <v>12</v>
      </c>
      <c r="E148" s="181">
        <f>SUM(C120:E120)+SUM(C121:E121)+SUM(C122:E122)+SUM(C123:F123)+SUM(C124:G124)+SUM(C125:H125)+SUM(C126:I126)+SUM(C127:J127)+SUM(C128:K128)+SUM(C129:L129)+SUM(C130:M130)+SUM(C131:N131)+SUM(Q120:W120)</f>
        <v>19</v>
      </c>
      <c r="F148" s="181">
        <f>SUM(C132:P132)+SUM(C133:P133)</f>
        <v>0</v>
      </c>
      <c r="G148" s="181">
        <f>SUM(C140:K140)</f>
        <v>0</v>
      </c>
      <c r="H148" s="181">
        <f>SUM(C134:K139)</f>
        <v>0</v>
      </c>
      <c r="I148" s="182">
        <f>SUM(D148:H148)</f>
        <v>31</v>
      </c>
      <c r="J148" s="174">
        <f>I148/$I$149</f>
        <v>9.2212505205544653E-4</v>
      </c>
    </row>
    <row r="149" spans="2:10" ht="15.75" thickBot="1" x14ac:dyDescent="0.3">
      <c r="B149" s="183"/>
      <c r="C149" s="184"/>
      <c r="D149" s="185">
        <f t="shared" ref="D149:I149" si="5">SUM(D144:D148)</f>
        <v>315</v>
      </c>
      <c r="E149" s="190">
        <f t="shared" si="5"/>
        <v>30144</v>
      </c>
      <c r="F149" s="186">
        <f t="shared" si="5"/>
        <v>164</v>
      </c>
      <c r="G149" s="186">
        <f t="shared" si="5"/>
        <v>28</v>
      </c>
      <c r="H149" s="186">
        <f t="shared" si="5"/>
        <v>2967</v>
      </c>
      <c r="I149" s="186">
        <f t="shared" si="5"/>
        <v>33618</v>
      </c>
      <c r="J149" s="187"/>
    </row>
    <row r="163" spans="2:28" s="189" customFormat="1" x14ac:dyDescent="0.25"/>
    <row r="164" spans="2:28" s="189" customFormat="1" x14ac:dyDescent="0.25"/>
    <row r="166" spans="2:28" x14ac:dyDescent="0.25">
      <c r="B166" s="12" t="s">
        <v>10</v>
      </c>
    </row>
    <row r="167" spans="2:28" x14ac:dyDescent="0.25">
      <c r="B167" s="12" t="s">
        <v>9</v>
      </c>
    </row>
    <row r="168" spans="2:28" x14ac:dyDescent="0.25">
      <c r="B168" s="12" t="s">
        <v>8</v>
      </c>
    </row>
    <row r="169" spans="2:28" x14ac:dyDescent="0.25">
      <c r="B169" s="12" t="s">
        <v>7</v>
      </c>
    </row>
    <row r="170" spans="2:28" x14ac:dyDescent="0.25">
      <c r="B170" s="13" t="s">
        <v>6</v>
      </c>
    </row>
    <row r="171" spans="2:28" x14ac:dyDescent="0.25">
      <c r="B171" s="13" t="s">
        <v>151</v>
      </c>
    </row>
    <row r="173" spans="2:28" ht="15.75" thickBot="1" x14ac:dyDescent="0.3"/>
    <row r="174" spans="2:28" ht="15.75" thickBot="1" x14ac:dyDescent="0.3">
      <c r="B174" s="590" t="s">
        <v>159</v>
      </c>
      <c r="C174" s="591"/>
      <c r="D174" s="591"/>
      <c r="E174" s="591"/>
      <c r="F174" s="591"/>
      <c r="G174" s="591"/>
      <c r="H174" s="591"/>
      <c r="I174" s="591"/>
      <c r="J174" s="591"/>
      <c r="K174" s="591"/>
      <c r="L174" s="591"/>
      <c r="M174" s="591"/>
      <c r="N174" s="591"/>
      <c r="O174" s="591"/>
      <c r="P174" s="591"/>
      <c r="Q174" s="591"/>
      <c r="R174" s="591"/>
      <c r="S174" s="591"/>
      <c r="T174" s="591"/>
      <c r="U174" s="591"/>
      <c r="V174" s="591"/>
      <c r="W174" s="591"/>
      <c r="X174" s="592"/>
      <c r="Y174" s="189"/>
      <c r="Z174" s="189"/>
      <c r="AA174" s="189"/>
      <c r="AB174" s="189"/>
    </row>
    <row r="175" spans="2:28" ht="15.75" thickBot="1" x14ac:dyDescent="0.3">
      <c r="B175" s="247" t="s">
        <v>105</v>
      </c>
      <c r="C175" s="263">
        <v>0</v>
      </c>
      <c r="D175" s="263">
        <v>1</v>
      </c>
      <c r="E175" s="263">
        <v>2</v>
      </c>
      <c r="F175" s="263">
        <v>3</v>
      </c>
      <c r="G175" s="263">
        <v>4</v>
      </c>
      <c r="H175" s="263">
        <v>5</v>
      </c>
      <c r="I175" s="263">
        <v>6</v>
      </c>
      <c r="J175" s="263">
        <v>7</v>
      </c>
      <c r="K175" s="263">
        <v>8</v>
      </c>
      <c r="L175" s="263">
        <v>9</v>
      </c>
      <c r="M175" s="263">
        <v>10</v>
      </c>
      <c r="N175" s="263">
        <v>11</v>
      </c>
      <c r="O175" s="263">
        <v>12</v>
      </c>
      <c r="P175" s="263">
        <v>13</v>
      </c>
      <c r="Q175" s="263">
        <v>14</v>
      </c>
      <c r="R175" s="263">
        <v>15</v>
      </c>
      <c r="S175" s="263">
        <v>16</v>
      </c>
      <c r="T175" s="263">
        <v>17</v>
      </c>
      <c r="U175" s="263">
        <v>18</v>
      </c>
      <c r="V175" s="263">
        <v>19</v>
      </c>
      <c r="W175" s="262" t="s">
        <v>106</v>
      </c>
      <c r="X175" s="248" t="s">
        <v>5</v>
      </c>
      <c r="Y175" s="189"/>
      <c r="Z175" s="628" t="s">
        <v>138</v>
      </c>
      <c r="AA175" s="628" t="s">
        <v>136</v>
      </c>
      <c r="AB175" s="631" t="s">
        <v>137</v>
      </c>
    </row>
    <row r="176" spans="2:28" x14ac:dyDescent="0.25">
      <c r="B176" s="251" t="s">
        <v>102</v>
      </c>
      <c r="C176" s="253"/>
      <c r="D176" s="253"/>
      <c r="E176" s="256">
        <v>7</v>
      </c>
      <c r="F176" s="258">
        <v>118</v>
      </c>
      <c r="G176" s="257">
        <v>12</v>
      </c>
      <c r="H176" s="257"/>
      <c r="I176" s="259"/>
      <c r="J176" s="259"/>
      <c r="K176" s="259"/>
      <c r="L176" s="260"/>
      <c r="M176" s="260"/>
      <c r="N176" s="256"/>
      <c r="O176" s="256"/>
      <c r="P176" s="256"/>
      <c r="Q176" s="256"/>
      <c r="R176" s="256"/>
      <c r="S176" s="256"/>
      <c r="T176" s="256"/>
      <c r="U176" s="256"/>
      <c r="V176" s="256"/>
      <c r="W176" s="256"/>
      <c r="X176" s="358">
        <v>137</v>
      </c>
      <c r="Y176" s="189"/>
      <c r="Z176" s="629"/>
      <c r="AA176" s="629"/>
      <c r="AB176" s="631"/>
    </row>
    <row r="177" spans="2:28" x14ac:dyDescent="0.25">
      <c r="B177" s="255" t="s">
        <v>103</v>
      </c>
      <c r="C177" s="250"/>
      <c r="D177" s="250"/>
      <c r="E177" s="256">
        <v>1</v>
      </c>
      <c r="F177" s="257">
        <v>24</v>
      </c>
      <c r="G177" s="258">
        <v>182</v>
      </c>
      <c r="H177" s="257">
        <v>16</v>
      </c>
      <c r="I177" s="257"/>
      <c r="J177" s="259"/>
      <c r="K177" s="259"/>
      <c r="L177" s="259"/>
      <c r="M177" s="260"/>
      <c r="N177" s="260"/>
      <c r="O177" s="256"/>
      <c r="P177" s="256"/>
      <c r="Q177" s="256"/>
      <c r="R177" s="256"/>
      <c r="S177" s="256"/>
      <c r="T177" s="256"/>
      <c r="U177" s="256"/>
      <c r="V177" s="256"/>
      <c r="W177" s="256"/>
      <c r="X177" s="359">
        <v>223</v>
      </c>
      <c r="Y177" s="189"/>
      <c r="Z177" s="630"/>
      <c r="AA177" s="630"/>
      <c r="AB177" s="631"/>
    </row>
    <row r="178" spans="2:28" x14ac:dyDescent="0.25">
      <c r="B178" s="254" t="s">
        <v>17</v>
      </c>
      <c r="C178" s="250"/>
      <c r="D178" s="250"/>
      <c r="E178" s="256"/>
      <c r="F178" s="259">
        <v>3</v>
      </c>
      <c r="G178" s="257">
        <v>274</v>
      </c>
      <c r="H178" s="261">
        <v>1956</v>
      </c>
      <c r="I178" s="257">
        <v>151</v>
      </c>
      <c r="J178" s="257">
        <v>15</v>
      </c>
      <c r="K178" s="259">
        <v>6</v>
      </c>
      <c r="L178" s="259">
        <v>6</v>
      </c>
      <c r="M178" s="259">
        <v>3</v>
      </c>
      <c r="N178" s="260">
        <v>2</v>
      </c>
      <c r="O178" s="260">
        <v>4</v>
      </c>
      <c r="P178" s="260">
        <v>1</v>
      </c>
      <c r="Q178" s="256">
        <v>3</v>
      </c>
      <c r="R178" s="256">
        <v>4</v>
      </c>
      <c r="S178" s="256">
        <v>1</v>
      </c>
      <c r="T178" s="256">
        <v>2</v>
      </c>
      <c r="U178" s="256">
        <v>2</v>
      </c>
      <c r="V178" s="256">
        <v>1</v>
      </c>
      <c r="W178" s="256">
        <v>1</v>
      </c>
      <c r="X178" s="360">
        <v>2435</v>
      </c>
      <c r="Y178" s="189"/>
      <c r="Z178" s="304" t="s">
        <v>17</v>
      </c>
      <c r="AA178" s="153">
        <f>SUM(K178:W178)</f>
        <v>36</v>
      </c>
      <c r="AB178" s="188">
        <f>AA178/X178</f>
        <v>1.4784394250513347E-2</v>
      </c>
    </row>
    <row r="179" spans="2:28" x14ac:dyDescent="0.25">
      <c r="B179" s="254" t="s">
        <v>107</v>
      </c>
      <c r="C179" s="250"/>
      <c r="D179" s="250"/>
      <c r="E179" s="256"/>
      <c r="F179" s="260"/>
      <c r="G179" s="259">
        <v>5</v>
      </c>
      <c r="H179" s="257">
        <v>271</v>
      </c>
      <c r="I179" s="261">
        <v>2132</v>
      </c>
      <c r="J179" s="257">
        <v>683</v>
      </c>
      <c r="K179" s="257">
        <v>177</v>
      </c>
      <c r="L179" s="259">
        <v>50</v>
      </c>
      <c r="M179" s="259">
        <v>31</v>
      </c>
      <c r="N179" s="259">
        <v>13</v>
      </c>
      <c r="O179" s="260">
        <v>10</v>
      </c>
      <c r="P179" s="260">
        <v>4</v>
      </c>
      <c r="Q179" s="260">
        <v>3</v>
      </c>
      <c r="R179" s="260"/>
      <c r="S179" s="260"/>
      <c r="T179" s="260"/>
      <c r="U179" s="260"/>
      <c r="V179" s="260"/>
      <c r="W179" s="260"/>
      <c r="X179" s="360">
        <v>3379</v>
      </c>
      <c r="Y179" s="189"/>
      <c r="Z179" s="304" t="s">
        <v>107</v>
      </c>
      <c r="AA179" s="153">
        <f>SUM(L179:W179)</f>
        <v>111</v>
      </c>
      <c r="AB179" s="188">
        <f t="shared" ref="AB179:AB189" si="6">AA179/X179</f>
        <v>3.2849955608168099E-2</v>
      </c>
    </row>
    <row r="180" spans="2:28" x14ac:dyDescent="0.25">
      <c r="B180" s="254" t="s">
        <v>108</v>
      </c>
      <c r="C180" s="250"/>
      <c r="D180" s="250"/>
      <c r="E180" s="256"/>
      <c r="F180" s="260"/>
      <c r="G180" s="260"/>
      <c r="H180" s="259">
        <v>3</v>
      </c>
      <c r="I180" s="257">
        <v>135</v>
      </c>
      <c r="J180" s="261">
        <v>1851</v>
      </c>
      <c r="K180" s="257">
        <v>625</v>
      </c>
      <c r="L180" s="257">
        <v>193</v>
      </c>
      <c r="M180" s="259">
        <v>100</v>
      </c>
      <c r="N180" s="259">
        <v>28</v>
      </c>
      <c r="O180" s="259">
        <v>10</v>
      </c>
      <c r="P180" s="260">
        <v>4</v>
      </c>
      <c r="Q180" s="260">
        <v>2</v>
      </c>
      <c r="R180" s="260"/>
      <c r="S180" s="260"/>
      <c r="T180" s="260"/>
      <c r="U180" s="260"/>
      <c r="V180" s="260"/>
      <c r="W180" s="260"/>
      <c r="X180" s="360">
        <v>2951</v>
      </c>
      <c r="Y180" s="189"/>
      <c r="Z180" s="304" t="s">
        <v>108</v>
      </c>
      <c r="AA180" s="153">
        <f>SUM(M180:W180)</f>
        <v>144</v>
      </c>
      <c r="AB180" s="188">
        <f t="shared" si="6"/>
        <v>4.8797017960013553E-2</v>
      </c>
    </row>
    <row r="181" spans="2:28" x14ac:dyDescent="0.25">
      <c r="B181" s="254" t="s">
        <v>109</v>
      </c>
      <c r="C181" s="250"/>
      <c r="D181" s="250"/>
      <c r="E181" s="256"/>
      <c r="F181" s="256"/>
      <c r="G181" s="260"/>
      <c r="H181" s="260">
        <v>1</v>
      </c>
      <c r="I181" s="259">
        <v>4</v>
      </c>
      <c r="J181" s="257">
        <v>155</v>
      </c>
      <c r="K181" s="261">
        <v>1598</v>
      </c>
      <c r="L181" s="257">
        <v>700</v>
      </c>
      <c r="M181" s="257">
        <v>250</v>
      </c>
      <c r="N181" s="259">
        <v>97</v>
      </c>
      <c r="O181" s="259">
        <v>41</v>
      </c>
      <c r="P181" s="259">
        <v>14</v>
      </c>
      <c r="Q181" s="260">
        <v>6</v>
      </c>
      <c r="R181" s="260">
        <v>4</v>
      </c>
      <c r="S181" s="260"/>
      <c r="T181" s="260">
        <v>1</v>
      </c>
      <c r="U181" s="260"/>
      <c r="V181" s="260"/>
      <c r="W181" s="260"/>
      <c r="X181" s="360">
        <v>2871</v>
      </c>
      <c r="Y181" s="189"/>
      <c r="Z181" s="304" t="s">
        <v>109</v>
      </c>
      <c r="AA181" s="153">
        <f>SUM(N181:W181)</f>
        <v>163</v>
      </c>
      <c r="AB181" s="188">
        <f t="shared" si="6"/>
        <v>5.677464298153953E-2</v>
      </c>
    </row>
    <row r="182" spans="2:28" x14ac:dyDescent="0.25">
      <c r="B182" s="254" t="s">
        <v>110</v>
      </c>
      <c r="C182" s="250"/>
      <c r="D182" s="250"/>
      <c r="E182" s="256"/>
      <c r="F182" s="256"/>
      <c r="G182" s="256"/>
      <c r="H182" s="260"/>
      <c r="I182" s="260"/>
      <c r="J182" s="259">
        <v>2</v>
      </c>
      <c r="K182" s="257">
        <v>156</v>
      </c>
      <c r="L182" s="261">
        <v>1528</v>
      </c>
      <c r="M182" s="257">
        <v>689</v>
      </c>
      <c r="N182" s="257">
        <v>286</v>
      </c>
      <c r="O182" s="259">
        <v>136</v>
      </c>
      <c r="P182" s="259">
        <v>50</v>
      </c>
      <c r="Q182" s="259">
        <v>11</v>
      </c>
      <c r="R182" s="260">
        <v>3</v>
      </c>
      <c r="S182" s="260">
        <v>1</v>
      </c>
      <c r="T182" s="260"/>
      <c r="U182" s="260"/>
      <c r="V182" s="260">
        <v>1</v>
      </c>
      <c r="W182" s="260"/>
      <c r="X182" s="360">
        <v>2863</v>
      </c>
      <c r="Y182" s="189"/>
      <c r="Z182" s="304" t="s">
        <v>110</v>
      </c>
      <c r="AA182" s="153">
        <f>SUM(O182:W182)</f>
        <v>202</v>
      </c>
      <c r="AB182" s="188">
        <f t="shared" si="6"/>
        <v>7.0555361508906747E-2</v>
      </c>
    </row>
    <row r="183" spans="2:28" x14ac:dyDescent="0.25">
      <c r="B183" s="254" t="s">
        <v>111</v>
      </c>
      <c r="C183" s="250"/>
      <c r="D183" s="250"/>
      <c r="E183" s="256"/>
      <c r="F183" s="256"/>
      <c r="G183" s="256"/>
      <c r="H183" s="256"/>
      <c r="I183" s="260"/>
      <c r="J183" s="260">
        <v>1</v>
      </c>
      <c r="K183" s="259">
        <v>4</v>
      </c>
      <c r="L183" s="257">
        <v>175</v>
      </c>
      <c r="M183" s="261">
        <v>1512</v>
      </c>
      <c r="N183" s="257">
        <v>749</v>
      </c>
      <c r="O183" s="257">
        <v>311</v>
      </c>
      <c r="P183" s="259">
        <v>139</v>
      </c>
      <c r="Q183" s="259">
        <v>40</v>
      </c>
      <c r="R183" s="259">
        <v>11</v>
      </c>
      <c r="S183" s="260">
        <v>3</v>
      </c>
      <c r="T183" s="260"/>
      <c r="U183" s="260"/>
      <c r="V183" s="260"/>
      <c r="W183" s="260">
        <v>1</v>
      </c>
      <c r="X183" s="360">
        <v>2946</v>
      </c>
      <c r="Y183" s="189"/>
      <c r="Z183" s="304" t="s">
        <v>111</v>
      </c>
      <c r="AA183" s="153">
        <f>SUM(P183:W183)</f>
        <v>194</v>
      </c>
      <c r="AB183" s="188">
        <f t="shared" si="6"/>
        <v>6.5852002715546504E-2</v>
      </c>
    </row>
    <row r="184" spans="2:28" x14ac:dyDescent="0.25">
      <c r="B184" s="254" t="s">
        <v>112</v>
      </c>
      <c r="C184" s="250"/>
      <c r="D184" s="250"/>
      <c r="E184" s="256"/>
      <c r="F184" s="256"/>
      <c r="G184" s="256"/>
      <c r="H184" s="256"/>
      <c r="I184" s="256"/>
      <c r="J184" s="260"/>
      <c r="K184" s="260">
        <v>1</v>
      </c>
      <c r="L184" s="259">
        <v>3</v>
      </c>
      <c r="M184" s="257">
        <v>167</v>
      </c>
      <c r="N184" s="261">
        <v>1369</v>
      </c>
      <c r="O184" s="257">
        <v>905</v>
      </c>
      <c r="P184" s="257">
        <v>524</v>
      </c>
      <c r="Q184" s="259">
        <v>224</v>
      </c>
      <c r="R184" s="259">
        <v>60</v>
      </c>
      <c r="S184" s="259">
        <v>14</v>
      </c>
      <c r="T184" s="260">
        <v>7</v>
      </c>
      <c r="U184" s="260"/>
      <c r="V184" s="260">
        <v>1</v>
      </c>
      <c r="W184" s="260"/>
      <c r="X184" s="360">
        <v>3275</v>
      </c>
      <c r="Y184" s="189"/>
      <c r="Z184" s="304" t="s">
        <v>112</v>
      </c>
      <c r="AA184" s="153">
        <f>SUM(Q184:W184)</f>
        <v>306</v>
      </c>
      <c r="AB184" s="188">
        <f t="shared" si="6"/>
        <v>9.3435114503816794E-2</v>
      </c>
    </row>
    <row r="185" spans="2:28" x14ac:dyDescent="0.25">
      <c r="B185" s="254" t="s">
        <v>113</v>
      </c>
      <c r="C185" s="250"/>
      <c r="D185" s="250"/>
      <c r="E185" s="256"/>
      <c r="F185" s="256"/>
      <c r="G185" s="256"/>
      <c r="H185" s="256"/>
      <c r="I185" s="256"/>
      <c r="J185" s="256"/>
      <c r="K185" s="260"/>
      <c r="L185" s="260">
        <v>2</v>
      </c>
      <c r="M185" s="259">
        <v>8</v>
      </c>
      <c r="N185" s="257">
        <v>216</v>
      </c>
      <c r="O185" s="261">
        <v>1075</v>
      </c>
      <c r="P185" s="257">
        <v>771</v>
      </c>
      <c r="Q185" s="257">
        <v>421</v>
      </c>
      <c r="R185" s="259">
        <v>153</v>
      </c>
      <c r="S185" s="259">
        <v>35</v>
      </c>
      <c r="T185" s="259">
        <v>8</v>
      </c>
      <c r="U185" s="260">
        <v>3</v>
      </c>
      <c r="V185" s="260">
        <v>1</v>
      </c>
      <c r="W185" s="260">
        <v>2</v>
      </c>
      <c r="X185" s="360">
        <v>2695</v>
      </c>
      <c r="Y185" s="189"/>
      <c r="Z185" s="304" t="s">
        <v>113</v>
      </c>
      <c r="AA185" s="153">
        <f>SUM(R185:W185)</f>
        <v>202</v>
      </c>
      <c r="AB185" s="188">
        <f t="shared" si="6"/>
        <v>7.4953617810760667E-2</v>
      </c>
    </row>
    <row r="186" spans="2:28" x14ac:dyDescent="0.25">
      <c r="B186" s="254" t="s">
        <v>114</v>
      </c>
      <c r="C186" s="250"/>
      <c r="D186" s="250"/>
      <c r="E186" s="256"/>
      <c r="F186" s="256"/>
      <c r="G186" s="256"/>
      <c r="H186" s="256"/>
      <c r="I186" s="256"/>
      <c r="J186" s="256"/>
      <c r="K186" s="256"/>
      <c r="L186" s="260"/>
      <c r="M186" s="260"/>
      <c r="N186" s="259">
        <v>7</v>
      </c>
      <c r="O186" s="257">
        <v>206</v>
      </c>
      <c r="P186" s="261">
        <v>989</v>
      </c>
      <c r="Q186" s="257">
        <v>656</v>
      </c>
      <c r="R186" s="257">
        <v>329</v>
      </c>
      <c r="S186" s="259">
        <v>129</v>
      </c>
      <c r="T186" s="259">
        <v>31</v>
      </c>
      <c r="U186" s="259">
        <v>3</v>
      </c>
      <c r="V186" s="260">
        <v>2</v>
      </c>
      <c r="W186" s="260"/>
      <c r="X186" s="360">
        <v>2352</v>
      </c>
      <c r="Y186" s="189"/>
      <c r="Z186" s="304" t="s">
        <v>114</v>
      </c>
      <c r="AA186" s="153">
        <f>SUM(S186:W186)</f>
        <v>165</v>
      </c>
      <c r="AB186" s="188">
        <f t="shared" si="6"/>
        <v>7.0153061224489791E-2</v>
      </c>
    </row>
    <row r="187" spans="2:28" x14ac:dyDescent="0.25">
      <c r="B187" s="254" t="s">
        <v>115</v>
      </c>
      <c r="C187" s="250"/>
      <c r="D187" s="250"/>
      <c r="E187" s="256"/>
      <c r="F187" s="256"/>
      <c r="G187" s="256"/>
      <c r="H187" s="256"/>
      <c r="I187" s="256"/>
      <c r="J187" s="256"/>
      <c r="K187" s="256"/>
      <c r="L187" s="256"/>
      <c r="M187" s="260"/>
      <c r="N187" s="260">
        <v>1</v>
      </c>
      <c r="O187" s="259"/>
      <c r="P187" s="257">
        <v>219</v>
      </c>
      <c r="Q187" s="261">
        <v>789</v>
      </c>
      <c r="R187" s="257">
        <v>469</v>
      </c>
      <c r="S187" s="257">
        <v>287</v>
      </c>
      <c r="T187" s="259">
        <v>95</v>
      </c>
      <c r="U187" s="259">
        <v>20</v>
      </c>
      <c r="V187" s="259">
        <v>6</v>
      </c>
      <c r="W187" s="260">
        <v>2</v>
      </c>
      <c r="X187" s="360">
        <v>1888</v>
      </c>
      <c r="Y187" s="189"/>
      <c r="Z187" s="304" t="s">
        <v>115</v>
      </c>
      <c r="AA187" s="153">
        <f>SUM(T187:W187)</f>
        <v>123</v>
      </c>
      <c r="AB187" s="188">
        <f t="shared" si="6"/>
        <v>6.514830508474577E-2</v>
      </c>
    </row>
    <row r="188" spans="2:28" x14ac:dyDescent="0.25">
      <c r="B188" s="254" t="s">
        <v>116</v>
      </c>
      <c r="C188" s="250"/>
      <c r="D188" s="250"/>
      <c r="E188" s="256"/>
      <c r="F188" s="256"/>
      <c r="G188" s="256"/>
      <c r="H188" s="256"/>
      <c r="I188" s="256"/>
      <c r="J188" s="256"/>
      <c r="K188" s="256"/>
      <c r="L188" s="256"/>
      <c r="M188" s="256"/>
      <c r="N188" s="260"/>
      <c r="O188" s="260"/>
      <c r="P188" s="259">
        <v>4</v>
      </c>
      <c r="Q188" s="257">
        <v>233</v>
      </c>
      <c r="R188" s="261">
        <v>680</v>
      </c>
      <c r="S188" s="257">
        <v>468</v>
      </c>
      <c r="T188" s="257">
        <v>220</v>
      </c>
      <c r="U188" s="259">
        <v>47</v>
      </c>
      <c r="V188" s="259">
        <v>12</v>
      </c>
      <c r="W188" s="259">
        <v>7</v>
      </c>
      <c r="X188" s="360">
        <v>1671</v>
      </c>
      <c r="Y188" s="189"/>
      <c r="Z188" s="304" t="s">
        <v>116</v>
      </c>
      <c r="AA188" s="153">
        <f>SUM(U188:W188)</f>
        <v>66</v>
      </c>
      <c r="AB188" s="188">
        <f t="shared" si="6"/>
        <v>3.949730700179533E-2</v>
      </c>
    </row>
    <row r="189" spans="2:28" x14ac:dyDescent="0.25">
      <c r="B189" s="254" t="s">
        <v>117</v>
      </c>
      <c r="C189" s="250"/>
      <c r="D189" s="250"/>
      <c r="E189" s="256"/>
      <c r="F189" s="256"/>
      <c r="G189" s="256"/>
      <c r="H189" s="256"/>
      <c r="I189" s="256"/>
      <c r="J189" s="256"/>
      <c r="K189" s="256"/>
      <c r="L189" s="256"/>
      <c r="M189" s="256"/>
      <c r="N189" s="256"/>
      <c r="O189" s="260"/>
      <c r="P189" s="260"/>
      <c r="Q189" s="259">
        <v>4</v>
      </c>
      <c r="R189" s="257">
        <v>198</v>
      </c>
      <c r="S189" s="261">
        <v>555</v>
      </c>
      <c r="T189" s="257">
        <v>308</v>
      </c>
      <c r="U189" s="257">
        <v>147</v>
      </c>
      <c r="V189" s="259">
        <v>29</v>
      </c>
      <c r="W189" s="259">
        <v>15</v>
      </c>
      <c r="X189" s="360">
        <v>1256</v>
      </c>
      <c r="Y189" s="189"/>
      <c r="Z189" s="304" t="s">
        <v>117</v>
      </c>
      <c r="AA189" s="153">
        <f>SUM(V189:W189)</f>
        <v>44</v>
      </c>
      <c r="AB189" s="188">
        <f t="shared" si="6"/>
        <v>3.5031847133757961E-2</v>
      </c>
    </row>
    <row r="190" spans="2:28" x14ac:dyDescent="0.25">
      <c r="B190" s="255" t="s">
        <v>118</v>
      </c>
      <c r="C190" s="250"/>
      <c r="D190" s="250"/>
      <c r="E190" s="256"/>
      <c r="F190" s="256"/>
      <c r="G190" s="256"/>
      <c r="H190" s="256"/>
      <c r="I190" s="256"/>
      <c r="J190" s="256"/>
      <c r="K190" s="256"/>
      <c r="L190" s="256"/>
      <c r="M190" s="256"/>
      <c r="N190" s="256"/>
      <c r="O190" s="256"/>
      <c r="P190" s="256"/>
      <c r="Q190" s="260"/>
      <c r="R190" s="259"/>
      <c r="S190" s="257">
        <v>4</v>
      </c>
      <c r="T190" s="258">
        <v>12</v>
      </c>
      <c r="U190" s="257">
        <v>7</v>
      </c>
      <c r="V190" s="257">
        <v>9</v>
      </c>
      <c r="W190" s="259">
        <v>27</v>
      </c>
      <c r="X190" s="359">
        <v>59</v>
      </c>
      <c r="Y190" s="189"/>
      <c r="Z190" s="305" t="s">
        <v>139</v>
      </c>
      <c r="AA190" s="164">
        <f>SUM(AA178:AA189)</f>
        <v>1756</v>
      </c>
      <c r="AB190" s="139">
        <f>AA190/30582</f>
        <v>5.7419397030933232E-2</v>
      </c>
    </row>
    <row r="191" spans="2:28" x14ac:dyDescent="0.25">
      <c r="B191" s="255" t="s">
        <v>119</v>
      </c>
      <c r="C191" s="250"/>
      <c r="D191" s="250"/>
      <c r="E191" s="256"/>
      <c r="F191" s="256"/>
      <c r="G191" s="256"/>
      <c r="H191" s="256"/>
      <c r="I191" s="256"/>
      <c r="J191" s="256"/>
      <c r="K191" s="256"/>
      <c r="L191" s="256"/>
      <c r="M191" s="256"/>
      <c r="N191" s="256"/>
      <c r="O191" s="256"/>
      <c r="P191" s="256"/>
      <c r="Q191" s="260"/>
      <c r="R191" s="260"/>
      <c r="S191" s="259"/>
      <c r="T191" s="257">
        <v>5</v>
      </c>
      <c r="U191" s="258">
        <v>16</v>
      </c>
      <c r="V191" s="257">
        <v>10</v>
      </c>
      <c r="W191" s="257">
        <v>24</v>
      </c>
      <c r="X191" s="359">
        <v>55</v>
      </c>
      <c r="Y191" s="189"/>
      <c r="Z191" s="189"/>
      <c r="AA191" s="189"/>
      <c r="AB191" s="189"/>
    </row>
    <row r="192" spans="2:28" x14ac:dyDescent="0.25">
      <c r="B192" s="254" t="s">
        <v>158</v>
      </c>
      <c r="C192" s="250"/>
      <c r="D192" s="250"/>
      <c r="E192" s="256"/>
      <c r="F192" s="256"/>
      <c r="G192" s="256"/>
      <c r="H192" s="256"/>
      <c r="I192" s="256"/>
      <c r="J192" s="256"/>
      <c r="K192" s="256">
        <v>1</v>
      </c>
      <c r="L192" s="260"/>
      <c r="M192" s="260"/>
      <c r="N192" s="259"/>
      <c r="O192" s="259">
        <v>1</v>
      </c>
      <c r="P192" s="257">
        <v>4</v>
      </c>
      <c r="Q192" s="257">
        <v>18</v>
      </c>
      <c r="R192" s="257">
        <v>18</v>
      </c>
      <c r="S192" s="257">
        <v>29</v>
      </c>
      <c r="T192" s="257">
        <v>33</v>
      </c>
      <c r="U192" s="257">
        <v>27</v>
      </c>
      <c r="V192" s="257">
        <v>21</v>
      </c>
      <c r="W192" s="257">
        <v>2951</v>
      </c>
      <c r="X192" s="360">
        <v>3103</v>
      </c>
      <c r="Y192" s="189"/>
      <c r="Z192" s="189"/>
      <c r="AA192" s="189"/>
      <c r="AB192" s="189"/>
    </row>
    <row r="193" spans="2:28" s="189" customFormat="1" x14ac:dyDescent="0.25">
      <c r="B193" s="254" t="s">
        <v>121</v>
      </c>
      <c r="C193" s="250"/>
      <c r="D193" s="250"/>
      <c r="E193" s="256"/>
      <c r="F193" s="256"/>
      <c r="G193" s="256"/>
      <c r="H193" s="256"/>
      <c r="I193" s="256"/>
      <c r="J193" s="256"/>
      <c r="K193" s="256"/>
      <c r="L193" s="260"/>
      <c r="M193" s="260"/>
      <c r="N193" s="259"/>
      <c r="O193" s="259"/>
      <c r="P193" s="257"/>
      <c r="Q193" s="257"/>
      <c r="R193" s="257"/>
      <c r="S193" s="257"/>
      <c r="T193" s="257"/>
      <c r="U193" s="257"/>
      <c r="V193" s="257"/>
      <c r="W193" s="257">
        <v>26</v>
      </c>
      <c r="X193" s="360">
        <v>26</v>
      </c>
    </row>
    <row r="194" spans="2:28" x14ac:dyDescent="0.25">
      <c r="B194" s="254" t="s">
        <v>120</v>
      </c>
      <c r="C194" s="250"/>
      <c r="D194" s="250"/>
      <c r="E194" s="256"/>
      <c r="F194" s="256"/>
      <c r="G194" s="256"/>
      <c r="H194" s="256"/>
      <c r="I194" s="256"/>
      <c r="J194" s="256"/>
      <c r="K194" s="256"/>
      <c r="L194" s="260"/>
      <c r="M194" s="260"/>
      <c r="N194" s="260">
        <v>1</v>
      </c>
      <c r="O194" s="259">
        <v>1</v>
      </c>
      <c r="P194" s="259">
        <v>7</v>
      </c>
      <c r="Q194" s="257">
        <v>28</v>
      </c>
      <c r="R194" s="257">
        <v>18</v>
      </c>
      <c r="S194" s="257">
        <v>15</v>
      </c>
      <c r="T194" s="257">
        <v>12</v>
      </c>
      <c r="U194" s="257">
        <v>19</v>
      </c>
      <c r="V194" s="257">
        <v>18</v>
      </c>
      <c r="W194" s="257">
        <v>1017</v>
      </c>
      <c r="X194" s="360">
        <v>1136</v>
      </c>
      <c r="Y194" s="189"/>
      <c r="Z194" s="189"/>
      <c r="AA194" s="189"/>
      <c r="AB194" s="189"/>
    </row>
    <row r="195" spans="2:28" x14ac:dyDescent="0.25">
      <c r="B195" s="254" t="s">
        <v>122</v>
      </c>
      <c r="C195" s="250"/>
      <c r="D195" s="250"/>
      <c r="E195" s="256"/>
      <c r="F195" s="256"/>
      <c r="G195" s="256"/>
      <c r="H195" s="256"/>
      <c r="I195" s="256"/>
      <c r="J195" s="256"/>
      <c r="K195" s="256"/>
      <c r="L195" s="260"/>
      <c r="M195" s="260"/>
      <c r="N195" s="260"/>
      <c r="O195" s="260">
        <v>3</v>
      </c>
      <c r="P195" s="259">
        <v>7</v>
      </c>
      <c r="Q195" s="259">
        <v>40</v>
      </c>
      <c r="R195" s="257">
        <v>165</v>
      </c>
      <c r="S195" s="257">
        <v>121</v>
      </c>
      <c r="T195" s="257">
        <v>80</v>
      </c>
      <c r="U195" s="257">
        <v>20</v>
      </c>
      <c r="V195" s="257">
        <v>22</v>
      </c>
      <c r="W195" s="257">
        <v>238</v>
      </c>
      <c r="X195" s="360">
        <v>696</v>
      </c>
      <c r="Y195" s="189"/>
      <c r="Z195" s="189"/>
      <c r="AA195" s="189"/>
      <c r="AB195" s="189"/>
    </row>
    <row r="196" spans="2:28" x14ac:dyDescent="0.25">
      <c r="B196" s="254" t="s">
        <v>123</v>
      </c>
      <c r="C196" s="250"/>
      <c r="D196" s="250"/>
      <c r="E196" s="256"/>
      <c r="F196" s="256"/>
      <c r="G196" s="256"/>
      <c r="H196" s="256"/>
      <c r="I196" s="256"/>
      <c r="J196" s="256"/>
      <c r="K196" s="256"/>
      <c r="L196" s="260"/>
      <c r="M196" s="260"/>
      <c r="N196" s="260">
        <v>1</v>
      </c>
      <c r="O196" s="260"/>
      <c r="P196" s="260">
        <v>1</v>
      </c>
      <c r="Q196" s="259">
        <v>30</v>
      </c>
      <c r="R196" s="259">
        <v>154</v>
      </c>
      <c r="S196" s="257">
        <v>237</v>
      </c>
      <c r="T196" s="257">
        <v>178</v>
      </c>
      <c r="U196" s="257">
        <v>76</v>
      </c>
      <c r="V196" s="257">
        <v>56</v>
      </c>
      <c r="W196" s="257">
        <v>233</v>
      </c>
      <c r="X196" s="360">
        <v>966</v>
      </c>
      <c r="Y196" s="189"/>
      <c r="Z196" s="189"/>
      <c r="AA196" s="189"/>
      <c r="AB196" s="189"/>
    </row>
    <row r="197" spans="2:28" x14ac:dyDescent="0.25">
      <c r="B197" s="254" t="s">
        <v>124</v>
      </c>
      <c r="C197" s="250"/>
      <c r="D197" s="250"/>
      <c r="E197" s="256"/>
      <c r="F197" s="256"/>
      <c r="G197" s="256"/>
      <c r="H197" s="256"/>
      <c r="I197" s="256"/>
      <c r="J197" s="256"/>
      <c r="K197" s="256"/>
      <c r="L197" s="260"/>
      <c r="M197" s="260"/>
      <c r="N197" s="260"/>
      <c r="O197" s="260"/>
      <c r="P197" s="260">
        <v>1</v>
      </c>
      <c r="Q197" s="260">
        <v>5</v>
      </c>
      <c r="R197" s="259">
        <v>37</v>
      </c>
      <c r="S197" s="259">
        <v>126</v>
      </c>
      <c r="T197" s="257">
        <v>150</v>
      </c>
      <c r="U197" s="257">
        <v>102</v>
      </c>
      <c r="V197" s="257">
        <v>61</v>
      </c>
      <c r="W197" s="257">
        <v>264</v>
      </c>
      <c r="X197" s="360">
        <v>746</v>
      </c>
      <c r="Y197" s="189"/>
      <c r="Z197" s="189"/>
      <c r="AA197" s="189"/>
      <c r="AB197" s="189"/>
    </row>
    <row r="198" spans="2:28" x14ac:dyDescent="0.25">
      <c r="B198" s="254" t="s">
        <v>125</v>
      </c>
      <c r="C198" s="250"/>
      <c r="D198" s="250"/>
      <c r="E198" s="256"/>
      <c r="F198" s="256"/>
      <c r="G198" s="256"/>
      <c r="H198" s="256"/>
      <c r="I198" s="256"/>
      <c r="J198" s="256"/>
      <c r="K198" s="256"/>
      <c r="L198" s="260"/>
      <c r="M198" s="260"/>
      <c r="N198" s="260"/>
      <c r="O198" s="260"/>
      <c r="P198" s="260"/>
      <c r="Q198" s="260">
        <v>2</v>
      </c>
      <c r="R198" s="260">
        <v>13</v>
      </c>
      <c r="S198" s="259">
        <v>86</v>
      </c>
      <c r="T198" s="259">
        <v>142</v>
      </c>
      <c r="U198" s="257">
        <v>96</v>
      </c>
      <c r="V198" s="257">
        <v>53</v>
      </c>
      <c r="W198" s="257">
        <v>120</v>
      </c>
      <c r="X198" s="360">
        <v>512</v>
      </c>
      <c r="Y198" s="189"/>
      <c r="Z198" s="189"/>
      <c r="AA198" s="189"/>
      <c r="AB198" s="189"/>
    </row>
    <row r="199" spans="2:28" ht="15.75" thickBot="1" x14ac:dyDescent="0.3">
      <c r="B199" s="249" t="s">
        <v>37</v>
      </c>
      <c r="C199" s="252"/>
      <c r="D199" s="252"/>
      <c r="E199" s="256"/>
      <c r="F199" s="256"/>
      <c r="G199" s="256"/>
      <c r="H199" s="256"/>
      <c r="I199" s="256"/>
      <c r="J199" s="256"/>
      <c r="K199" s="256"/>
      <c r="L199" s="260"/>
      <c r="M199" s="260"/>
      <c r="N199" s="259">
        <v>6</v>
      </c>
      <c r="O199" s="259">
        <v>11</v>
      </c>
      <c r="P199" s="257">
        <v>4</v>
      </c>
      <c r="Q199" s="257">
        <v>2</v>
      </c>
      <c r="R199" s="257">
        <v>1</v>
      </c>
      <c r="S199" s="257"/>
      <c r="T199" s="257"/>
      <c r="U199" s="257"/>
      <c r="V199" s="257"/>
      <c r="W199" s="257"/>
      <c r="X199" s="361">
        <v>24</v>
      </c>
      <c r="Y199" s="189"/>
      <c r="Z199" s="189"/>
      <c r="AA199" s="189"/>
      <c r="AB199" s="189"/>
    </row>
    <row r="200" spans="2:28" ht="15.75" thickBot="1" x14ac:dyDescent="0.3">
      <c r="B200" s="246" t="s">
        <v>104</v>
      </c>
      <c r="C200" s="355"/>
      <c r="D200" s="355"/>
      <c r="E200" s="355">
        <v>8</v>
      </c>
      <c r="F200" s="355">
        <v>145</v>
      </c>
      <c r="G200" s="355">
        <v>473</v>
      </c>
      <c r="H200" s="355">
        <v>2247</v>
      </c>
      <c r="I200" s="355">
        <v>2422</v>
      </c>
      <c r="J200" s="355">
        <v>2707</v>
      </c>
      <c r="K200" s="355">
        <v>2568</v>
      </c>
      <c r="L200" s="355">
        <v>2657</v>
      </c>
      <c r="M200" s="355">
        <v>2760</v>
      </c>
      <c r="N200" s="355">
        <v>2776</v>
      </c>
      <c r="O200" s="355">
        <v>2714</v>
      </c>
      <c r="P200" s="355">
        <v>2743</v>
      </c>
      <c r="Q200" s="355">
        <v>2517</v>
      </c>
      <c r="R200" s="355">
        <v>2317</v>
      </c>
      <c r="S200" s="355">
        <v>2111</v>
      </c>
      <c r="T200" s="355">
        <v>1284</v>
      </c>
      <c r="U200" s="355">
        <v>585</v>
      </c>
      <c r="V200" s="355">
        <v>303</v>
      </c>
      <c r="W200" s="356">
        <v>4928</v>
      </c>
      <c r="X200" s="357">
        <v>38265</v>
      </c>
      <c r="Y200" s="189"/>
      <c r="Z200" s="189"/>
      <c r="AA200" s="189"/>
      <c r="AB200" s="189"/>
    </row>
    <row r="201" spans="2:28" ht="15.75" thickBot="1" x14ac:dyDescent="0.3">
      <c r="B201" s="189"/>
      <c r="C201" s="189"/>
      <c r="D201" s="189"/>
      <c r="E201" s="189"/>
      <c r="F201" s="189"/>
      <c r="G201" s="189"/>
      <c r="H201" s="189"/>
      <c r="I201" s="189"/>
      <c r="J201" s="189"/>
      <c r="K201" s="189"/>
      <c r="L201" s="189"/>
      <c r="M201" s="189"/>
      <c r="N201" s="189"/>
      <c r="O201" s="189"/>
      <c r="P201" s="189"/>
      <c r="Q201" s="189"/>
      <c r="R201" s="189"/>
      <c r="S201" s="189"/>
      <c r="T201" s="189"/>
      <c r="U201" s="189"/>
      <c r="V201" s="189"/>
      <c r="W201" s="189"/>
      <c r="X201" s="189"/>
      <c r="Y201" s="189"/>
      <c r="Z201" s="189"/>
      <c r="AA201" s="189"/>
      <c r="AB201" s="189"/>
    </row>
    <row r="202" spans="2:28" ht="15.75" thickBot="1" x14ac:dyDescent="0.3">
      <c r="B202" s="166"/>
      <c r="C202" s="167"/>
      <c r="D202" s="168" t="s">
        <v>126</v>
      </c>
      <c r="E202" s="169" t="s">
        <v>127</v>
      </c>
      <c r="F202" s="169" t="s">
        <v>128</v>
      </c>
      <c r="G202" s="169" t="s">
        <v>37</v>
      </c>
      <c r="H202" s="169" t="s">
        <v>129</v>
      </c>
      <c r="I202" s="169" t="s">
        <v>38</v>
      </c>
      <c r="J202" s="170" t="s">
        <v>130</v>
      </c>
      <c r="K202" s="189"/>
      <c r="L202" s="189"/>
      <c r="M202" s="189"/>
      <c r="N202" s="189"/>
      <c r="O202" s="189"/>
      <c r="P202" s="189"/>
      <c r="Q202" s="189"/>
      <c r="R202" s="189"/>
      <c r="S202" s="189"/>
      <c r="T202" s="189"/>
      <c r="U202" s="189"/>
      <c r="V202" s="189"/>
      <c r="W202" s="189"/>
      <c r="X202" s="189"/>
      <c r="Y202" s="189"/>
      <c r="Z202" s="189"/>
      <c r="AA202" s="189"/>
      <c r="AB202" s="189"/>
    </row>
    <row r="203" spans="2:28" x14ac:dyDescent="0.25">
      <c r="B203" s="140" t="s">
        <v>131</v>
      </c>
      <c r="C203" s="171"/>
      <c r="D203" s="171">
        <f>SUM(F176,G177)</f>
        <v>300</v>
      </c>
      <c r="E203" s="171">
        <f>H178+I179+J180+K181+L182+M183+N184+O185+P186+Q187+R188+S189</f>
        <v>16034</v>
      </c>
      <c r="F203" s="171">
        <f>T190+U191</f>
        <v>28</v>
      </c>
      <c r="G203" s="172">
        <v>0</v>
      </c>
      <c r="H203" s="172">
        <v>0</v>
      </c>
      <c r="I203" s="173">
        <f>SUM(D203:H203)</f>
        <v>16362</v>
      </c>
      <c r="J203" s="174">
        <f>I203/$I$208</f>
        <v>0.42759702077616624</v>
      </c>
      <c r="K203" s="189"/>
      <c r="L203" s="189"/>
      <c r="M203" s="189"/>
      <c r="N203" s="189"/>
      <c r="O203" s="189"/>
      <c r="P203" s="189"/>
      <c r="Q203" s="189"/>
      <c r="R203" s="189"/>
      <c r="S203" s="189"/>
      <c r="T203" s="189"/>
      <c r="U203" s="189"/>
      <c r="V203" s="189"/>
      <c r="W203" s="189"/>
      <c r="X203" s="189"/>
      <c r="Y203" s="189"/>
      <c r="Z203" s="189"/>
      <c r="AA203" s="189"/>
      <c r="AB203" s="189"/>
    </row>
    <row r="204" spans="2:28" x14ac:dyDescent="0.25">
      <c r="B204" s="155" t="s">
        <v>132</v>
      </c>
      <c r="C204" s="175"/>
      <c r="D204" s="176">
        <f>F177+G176+H176+H177+I177</f>
        <v>52</v>
      </c>
      <c r="E204" s="176">
        <f>G178+H179+I180+J181+K182+L183+M184+N185+O186+P187+Q188+R189+I178+J178+J179+K179+K180+L180+L181+M181+M182+N182+N183+O183+O184+P184+P185+Q185+Q186+R186+R187+S187+S188+T188+T189+U189</f>
        <v>12739</v>
      </c>
      <c r="F204" s="176">
        <f>S190+U190+V190+T191+V191+W191</f>
        <v>59</v>
      </c>
      <c r="G204" s="176">
        <f>SUM(P199:W199)</f>
        <v>7</v>
      </c>
      <c r="H204" s="176">
        <f>SUM(P192:W192)+SUM(P193:W193)+SUM(Q194:W194)+SUM(R195:W195)+SUM(S196:W196)+SUM(T197:W197)+SUM(U198:W198)</f>
        <v>6526</v>
      </c>
      <c r="I204" s="177">
        <f>SUM(D204:H204)</f>
        <v>19383</v>
      </c>
      <c r="J204" s="174">
        <f>I204/$I$208</f>
        <v>0.50654645237161899</v>
      </c>
      <c r="K204" s="189"/>
      <c r="L204" s="189"/>
      <c r="M204" s="189"/>
      <c r="N204" s="189"/>
      <c r="O204" s="189"/>
      <c r="P204" s="189"/>
      <c r="Q204" s="189"/>
      <c r="R204" s="189"/>
      <c r="S204" s="189"/>
      <c r="T204" s="189"/>
      <c r="U204" s="189"/>
      <c r="V204" s="189"/>
      <c r="W204" s="189"/>
      <c r="X204" s="189"/>
      <c r="Y204" s="189"/>
      <c r="Z204" s="189"/>
      <c r="AA204" s="189"/>
      <c r="AB204" s="189"/>
    </row>
    <row r="205" spans="2:28" x14ac:dyDescent="0.25">
      <c r="B205" s="155" t="s">
        <v>133</v>
      </c>
      <c r="C205" s="178"/>
      <c r="D205" s="176">
        <f>I176+J176+K176+J177+K177+L177</f>
        <v>0</v>
      </c>
      <c r="E205" s="176">
        <f>F178+G179+H180+I181+J182+K183+L184+M185+N186+O187+P188+Q189+SUM(K178:M178)+SUM(L179:N179)+SUM(M180:O180)+SUM(N181:P181)+SUM(O182:Q182)+SUM(P183:R183)+SUM(Q184:S184)+SUM(R185:T185)+SUM(S186:U186)+SUM(T187:V187)+SUM(U188:W188)+SUM(V189:W189)</f>
        <v>1721</v>
      </c>
      <c r="F205" s="176">
        <f>SUM(R190,W190,S191)</f>
        <v>27</v>
      </c>
      <c r="G205" s="176">
        <f>SUM(N199:O199)</f>
        <v>17</v>
      </c>
      <c r="H205" s="176">
        <f>N192+O192+O194+P194+P195+Q195+Q196+R196+R197+S197+S198+T198</f>
        <v>631</v>
      </c>
      <c r="I205" s="177">
        <f>SUM(D205:H205)</f>
        <v>2396</v>
      </c>
      <c r="J205" s="174">
        <f>I205/$I$208</f>
        <v>6.2615967594407421E-2</v>
      </c>
      <c r="K205" s="189"/>
      <c r="L205" s="189"/>
      <c r="M205" s="189"/>
      <c r="N205" s="189"/>
      <c r="O205" s="189"/>
      <c r="P205" s="189"/>
      <c r="Q205" s="189"/>
      <c r="R205" s="189"/>
      <c r="S205" s="189"/>
      <c r="T205" s="189"/>
      <c r="U205" s="189"/>
      <c r="V205" s="189"/>
      <c r="W205" s="189"/>
      <c r="X205" s="189"/>
      <c r="Y205" s="189"/>
      <c r="Z205" s="189"/>
      <c r="AA205" s="189"/>
      <c r="AB205" s="189"/>
    </row>
    <row r="206" spans="2:28" x14ac:dyDescent="0.25">
      <c r="B206" s="155" t="s">
        <v>134</v>
      </c>
      <c r="C206" s="179"/>
      <c r="D206" s="176">
        <f>L176+M176+M177+N177</f>
        <v>0</v>
      </c>
      <c r="E206" s="176">
        <f>SUM(F179:F180)+SUM(G180:G181)+SUM(H181:H182)+SUM(I182:I183)+SUM(J183:J184)+SUM(K184:K185)+SUM(L185:L186)+SUM(M186:M187)+SUM(N187:N188)+SUM(O188:O189)+P189+SUM(N178:P178)+SUM(O179:W179)+SUM(P180:W180)+SUM(Q181:W181)+SUM(R182:W182)+SUM(S183:W183)+SUM(T184:W184)+SUM(U185:W185)+SUM(V186:W186)+W187</f>
        <v>74</v>
      </c>
      <c r="F206" s="176">
        <f>Q190+Q191+R191</f>
        <v>0</v>
      </c>
      <c r="G206" s="176">
        <f>SUM(L199:M199)</f>
        <v>0</v>
      </c>
      <c r="H206" s="176">
        <f>SUM(L192:M192)+SUM(L194:N194)+SUM(L195:O195)+SUM(L196:P196)+SUM(L197:Q197)+SUM(L198:R198)</f>
        <v>27</v>
      </c>
      <c r="I206" s="177">
        <f>SUM(D206:H206)</f>
        <v>101</v>
      </c>
      <c r="J206" s="174">
        <f>I206/$I$208</f>
        <v>2.639487782568927E-3</v>
      </c>
      <c r="K206" s="189"/>
      <c r="L206" s="189"/>
      <c r="M206" s="189"/>
      <c r="N206" s="189"/>
      <c r="O206" s="189"/>
      <c r="P206" s="189"/>
      <c r="Q206" s="189"/>
      <c r="R206" s="189"/>
      <c r="S206" s="189"/>
      <c r="T206" s="189"/>
      <c r="U206" s="189"/>
      <c r="V206" s="189"/>
      <c r="W206" s="189"/>
      <c r="X206" s="189"/>
      <c r="Y206" s="189"/>
      <c r="Z206" s="189"/>
      <c r="AA206" s="189"/>
      <c r="AB206" s="189"/>
    </row>
    <row r="207" spans="2:28" ht="15.75" thickBot="1" x14ac:dyDescent="0.3">
      <c r="B207" s="157" t="s">
        <v>135</v>
      </c>
      <c r="C207" s="180"/>
      <c r="D207" s="181">
        <f>SUM(C176:E176)+SUM(C177:E177)+SUM(N176:W176)+SUM(O177:W177)</f>
        <v>8</v>
      </c>
      <c r="E207" s="181">
        <f>SUM(C178:E178)+SUM(C179:E179)+SUM(C180:E180)+SUM(C181:F181)+SUM(C182:G182)+SUM(C183:H183)+SUM(C184:I184)+SUM(C185:J185)+SUM(C186:K186)+SUM(C187:L187)+SUM(C188:M188)+SUM(C189:N189)+SUM(Q178:W178)</f>
        <v>14</v>
      </c>
      <c r="F207" s="181">
        <f>SUM(C190:P190)+SUM(C191:P191)</f>
        <v>0</v>
      </c>
      <c r="G207" s="181">
        <f>SUM(C199:K199)</f>
        <v>0</v>
      </c>
      <c r="H207" s="181">
        <f>SUM(C192:K198)</f>
        <v>1</v>
      </c>
      <c r="I207" s="182">
        <f>SUM(D207:H207)</f>
        <v>23</v>
      </c>
      <c r="J207" s="174">
        <f>I207/$I$208</f>
        <v>6.0107147523846859E-4</v>
      </c>
      <c r="K207" s="189"/>
      <c r="L207" s="189"/>
      <c r="M207" s="189"/>
      <c r="N207" s="189"/>
      <c r="O207" s="189"/>
      <c r="P207" s="189"/>
      <c r="Q207" s="189"/>
      <c r="R207" s="189"/>
      <c r="S207" s="189"/>
      <c r="T207" s="189"/>
      <c r="U207" s="189"/>
      <c r="V207" s="189"/>
      <c r="W207" s="189"/>
      <c r="X207" s="189"/>
      <c r="Y207" s="189"/>
      <c r="Z207" s="189"/>
      <c r="AA207" s="189"/>
      <c r="AB207" s="189"/>
    </row>
    <row r="208" spans="2:28" ht="15.75" thickBot="1" x14ac:dyDescent="0.3">
      <c r="B208" s="183"/>
      <c r="C208" s="184"/>
      <c r="D208" s="185">
        <f t="shared" ref="D208:I208" si="7">SUM(D203:D207)</f>
        <v>360</v>
      </c>
      <c r="E208" s="190">
        <f t="shared" si="7"/>
        <v>30582</v>
      </c>
      <c r="F208" s="186">
        <f t="shared" si="7"/>
        <v>114</v>
      </c>
      <c r="G208" s="186">
        <f t="shared" si="7"/>
        <v>24</v>
      </c>
      <c r="H208" s="186">
        <f t="shared" si="7"/>
        <v>7185</v>
      </c>
      <c r="I208" s="186">
        <f t="shared" si="7"/>
        <v>38265</v>
      </c>
      <c r="J208" s="187"/>
      <c r="K208" s="189"/>
      <c r="L208" s="189"/>
      <c r="M208" s="189"/>
      <c r="N208" s="189"/>
      <c r="O208" s="189"/>
      <c r="P208" s="189"/>
      <c r="Q208" s="189"/>
      <c r="R208" s="189"/>
      <c r="S208" s="189"/>
      <c r="T208" s="189"/>
      <c r="U208" s="189"/>
      <c r="V208" s="189"/>
      <c r="W208" s="189"/>
      <c r="X208" s="189"/>
      <c r="Y208" s="189"/>
      <c r="Z208" s="189"/>
      <c r="AA208" s="189"/>
      <c r="AB208" s="189"/>
    </row>
    <row r="218" spans="2:2" s="189" customFormat="1" x14ac:dyDescent="0.25"/>
    <row r="222" spans="2:2" x14ac:dyDescent="0.25">
      <c r="B222" s="12" t="s">
        <v>10</v>
      </c>
    </row>
    <row r="223" spans="2:2" x14ac:dyDescent="0.25">
      <c r="B223" s="12" t="s">
        <v>9</v>
      </c>
    </row>
    <row r="224" spans="2:2" x14ac:dyDescent="0.25">
      <c r="B224" s="12" t="s">
        <v>8</v>
      </c>
    </row>
    <row r="225" spans="2:28" x14ac:dyDescent="0.25">
      <c r="B225" s="12" t="s">
        <v>7</v>
      </c>
    </row>
    <row r="226" spans="2:28" x14ac:dyDescent="0.25">
      <c r="B226" s="13" t="s">
        <v>6</v>
      </c>
    </row>
    <row r="227" spans="2:28" x14ac:dyDescent="0.25">
      <c r="B227" s="13" t="s">
        <v>151</v>
      </c>
    </row>
    <row r="228" spans="2:28" x14ac:dyDescent="0.25">
      <c r="B228" s="13" t="s">
        <v>156</v>
      </c>
    </row>
    <row r="231" spans="2:28" ht="15.75" thickBot="1" x14ac:dyDescent="0.3"/>
    <row r="232" spans="2:28" ht="15.75" thickBot="1" x14ac:dyDescent="0.3">
      <c r="B232" s="590" t="s">
        <v>160</v>
      </c>
      <c r="C232" s="591"/>
      <c r="D232" s="591"/>
      <c r="E232" s="591"/>
      <c r="F232" s="591"/>
      <c r="G232" s="591"/>
      <c r="H232" s="591"/>
      <c r="I232" s="591"/>
      <c r="J232" s="591"/>
      <c r="K232" s="591"/>
      <c r="L232" s="591"/>
      <c r="M232" s="591"/>
      <c r="N232" s="591"/>
      <c r="O232" s="591"/>
      <c r="P232" s="591"/>
      <c r="Q232" s="591"/>
      <c r="R232" s="591"/>
      <c r="S232" s="591"/>
      <c r="T232" s="591"/>
      <c r="U232" s="591"/>
      <c r="V232" s="591"/>
      <c r="W232" s="591"/>
      <c r="X232" s="592"/>
      <c r="Y232" s="189"/>
      <c r="Z232" s="189"/>
      <c r="AA232" s="189"/>
      <c r="AB232" s="189"/>
    </row>
    <row r="233" spans="2:28" ht="15.75" thickBot="1" x14ac:dyDescent="0.3">
      <c r="B233" s="247" t="s">
        <v>105</v>
      </c>
      <c r="C233" s="263">
        <v>0</v>
      </c>
      <c r="D233" s="263">
        <v>1</v>
      </c>
      <c r="E233" s="263">
        <v>2</v>
      </c>
      <c r="F233" s="263">
        <v>3</v>
      </c>
      <c r="G233" s="263">
        <v>4</v>
      </c>
      <c r="H233" s="263">
        <v>5</v>
      </c>
      <c r="I233" s="263">
        <v>6</v>
      </c>
      <c r="J233" s="263">
        <v>7</v>
      </c>
      <c r="K233" s="263">
        <v>8</v>
      </c>
      <c r="L233" s="263">
        <v>9</v>
      </c>
      <c r="M233" s="263">
        <v>10</v>
      </c>
      <c r="N233" s="263">
        <v>11</v>
      </c>
      <c r="O233" s="263">
        <v>12</v>
      </c>
      <c r="P233" s="263">
        <v>13</v>
      </c>
      <c r="Q233" s="263">
        <v>14</v>
      </c>
      <c r="R233" s="263">
        <v>15</v>
      </c>
      <c r="S233" s="263">
        <v>16</v>
      </c>
      <c r="T233" s="263">
        <v>17</v>
      </c>
      <c r="U233" s="263">
        <v>18</v>
      </c>
      <c r="V233" s="263">
        <v>19</v>
      </c>
      <c r="W233" s="262" t="s">
        <v>106</v>
      </c>
      <c r="X233" s="248" t="s">
        <v>5</v>
      </c>
      <c r="Y233" s="189"/>
      <c r="Z233" s="628" t="s">
        <v>138</v>
      </c>
      <c r="AA233" s="628" t="s">
        <v>136</v>
      </c>
      <c r="AB233" s="631" t="s">
        <v>137</v>
      </c>
    </row>
    <row r="234" spans="2:28" x14ac:dyDescent="0.25">
      <c r="B234" s="251" t="s">
        <v>102</v>
      </c>
      <c r="C234" s="253"/>
      <c r="D234" s="253"/>
      <c r="E234" s="256">
        <v>15</v>
      </c>
      <c r="F234" s="258">
        <v>109</v>
      </c>
      <c r="G234" s="257">
        <v>7</v>
      </c>
      <c r="H234" s="257"/>
      <c r="I234" s="259">
        <v>1</v>
      </c>
      <c r="J234" s="259"/>
      <c r="K234" s="259"/>
      <c r="L234" s="260"/>
      <c r="M234" s="260"/>
      <c r="N234" s="256"/>
      <c r="O234" s="256"/>
      <c r="P234" s="256"/>
      <c r="Q234" s="256"/>
      <c r="R234" s="256"/>
      <c r="S234" s="256"/>
      <c r="T234" s="256"/>
      <c r="U234" s="256"/>
      <c r="V234" s="256"/>
      <c r="W234" s="256"/>
      <c r="X234" s="358">
        <v>132</v>
      </c>
      <c r="Y234" s="189"/>
      <c r="Z234" s="629"/>
      <c r="AA234" s="629"/>
      <c r="AB234" s="631"/>
    </row>
    <row r="235" spans="2:28" x14ac:dyDescent="0.25">
      <c r="B235" s="255" t="s">
        <v>103</v>
      </c>
      <c r="C235" s="250"/>
      <c r="D235" s="250"/>
      <c r="E235" s="256"/>
      <c r="F235" s="257">
        <v>71</v>
      </c>
      <c r="G235" s="258">
        <v>180</v>
      </c>
      <c r="H235" s="257">
        <v>3</v>
      </c>
      <c r="I235" s="257"/>
      <c r="J235" s="259">
        <v>1</v>
      </c>
      <c r="K235" s="259"/>
      <c r="L235" s="259"/>
      <c r="M235" s="260"/>
      <c r="N235" s="260"/>
      <c r="O235" s="256"/>
      <c r="P235" s="256"/>
      <c r="Q235" s="256"/>
      <c r="R235" s="256"/>
      <c r="S235" s="256"/>
      <c r="T235" s="256"/>
      <c r="U235" s="256"/>
      <c r="V235" s="256"/>
      <c r="W235" s="256"/>
      <c r="X235" s="359">
        <v>255</v>
      </c>
      <c r="Y235" s="189"/>
      <c r="Z235" s="630"/>
      <c r="AA235" s="630"/>
      <c r="AB235" s="631"/>
    </row>
    <row r="236" spans="2:28" x14ac:dyDescent="0.25">
      <c r="B236" s="254" t="s">
        <v>17</v>
      </c>
      <c r="C236" s="250"/>
      <c r="D236" s="250"/>
      <c r="E236" s="256"/>
      <c r="F236" s="259">
        <v>2</v>
      </c>
      <c r="G236" s="257">
        <v>607</v>
      </c>
      <c r="H236" s="261">
        <v>1546</v>
      </c>
      <c r="I236" s="257">
        <v>68</v>
      </c>
      <c r="J236" s="257">
        <v>11</v>
      </c>
      <c r="K236" s="259">
        <v>5</v>
      </c>
      <c r="L236" s="259">
        <v>5</v>
      </c>
      <c r="M236" s="259">
        <v>5</v>
      </c>
      <c r="N236" s="260">
        <v>4</v>
      </c>
      <c r="O236" s="260">
        <v>1</v>
      </c>
      <c r="P236" s="260">
        <v>4</v>
      </c>
      <c r="Q236" s="256">
        <v>2</v>
      </c>
      <c r="R236" s="256">
        <v>3</v>
      </c>
      <c r="S236" s="256">
        <v>5</v>
      </c>
      <c r="T236" s="256">
        <v>2</v>
      </c>
      <c r="U236" s="256">
        <v>2</v>
      </c>
      <c r="V236" s="256">
        <v>2</v>
      </c>
      <c r="W236" s="256">
        <v>2</v>
      </c>
      <c r="X236" s="360">
        <v>2276</v>
      </c>
      <c r="Y236" s="189"/>
      <c r="Z236" s="306" t="s">
        <v>17</v>
      </c>
      <c r="AA236" s="153">
        <f>SUM(K236:W236)</f>
        <v>42</v>
      </c>
      <c r="AB236" s="188">
        <f>AA236/X236</f>
        <v>1.8453427065026361E-2</v>
      </c>
    </row>
    <row r="237" spans="2:28" x14ac:dyDescent="0.25">
      <c r="B237" s="254" t="s">
        <v>107</v>
      </c>
      <c r="C237" s="250"/>
      <c r="D237" s="250"/>
      <c r="E237" s="256"/>
      <c r="F237" s="260"/>
      <c r="G237" s="259">
        <v>9</v>
      </c>
      <c r="H237" s="257">
        <v>609</v>
      </c>
      <c r="I237" s="261">
        <v>1958</v>
      </c>
      <c r="J237" s="257">
        <v>463</v>
      </c>
      <c r="K237" s="257">
        <v>158</v>
      </c>
      <c r="L237" s="259">
        <v>36</v>
      </c>
      <c r="M237" s="259">
        <v>18</v>
      </c>
      <c r="N237" s="259">
        <v>4</v>
      </c>
      <c r="O237" s="260">
        <v>1</v>
      </c>
      <c r="P237" s="260">
        <v>1</v>
      </c>
      <c r="Q237" s="260"/>
      <c r="R237" s="260"/>
      <c r="S237" s="260"/>
      <c r="T237" s="260"/>
      <c r="U237" s="260"/>
      <c r="V237" s="260">
        <v>1</v>
      </c>
      <c r="W237" s="260"/>
      <c r="X237" s="360">
        <v>3258</v>
      </c>
      <c r="Y237" s="189"/>
      <c r="Z237" s="306" t="s">
        <v>107</v>
      </c>
      <c r="AA237" s="153">
        <f>SUM(L237:W237)</f>
        <v>61</v>
      </c>
      <c r="AB237" s="188">
        <f t="shared" ref="AB237:AB247" si="8">AA237/X237</f>
        <v>1.8723143032535298E-2</v>
      </c>
    </row>
    <row r="238" spans="2:28" x14ac:dyDescent="0.25">
      <c r="B238" s="254" t="s">
        <v>108</v>
      </c>
      <c r="C238" s="250"/>
      <c r="D238" s="250"/>
      <c r="E238" s="256"/>
      <c r="F238" s="260"/>
      <c r="G238" s="260">
        <v>2</v>
      </c>
      <c r="H238" s="259">
        <v>8</v>
      </c>
      <c r="I238" s="257">
        <v>425</v>
      </c>
      <c r="J238" s="261">
        <v>1707</v>
      </c>
      <c r="K238" s="257">
        <v>526</v>
      </c>
      <c r="L238" s="257">
        <v>176</v>
      </c>
      <c r="M238" s="259">
        <v>70</v>
      </c>
      <c r="N238" s="259">
        <v>31</v>
      </c>
      <c r="O238" s="259">
        <v>6</v>
      </c>
      <c r="P238" s="260">
        <v>7</v>
      </c>
      <c r="Q238" s="260"/>
      <c r="R238" s="260">
        <v>2</v>
      </c>
      <c r="S238" s="260"/>
      <c r="T238" s="260"/>
      <c r="U238" s="260"/>
      <c r="V238" s="260"/>
      <c r="W238" s="260"/>
      <c r="X238" s="360">
        <v>2960</v>
      </c>
      <c r="Y238" s="189"/>
      <c r="Z238" s="306" t="s">
        <v>108</v>
      </c>
      <c r="AA238" s="153">
        <f>SUM(M238:W238)</f>
        <v>116</v>
      </c>
      <c r="AB238" s="188">
        <f t="shared" si="8"/>
        <v>3.9189189189189191E-2</v>
      </c>
    </row>
    <row r="239" spans="2:28" x14ac:dyDescent="0.25">
      <c r="B239" s="254" t="s">
        <v>109</v>
      </c>
      <c r="C239" s="250"/>
      <c r="D239" s="250"/>
      <c r="E239" s="256"/>
      <c r="F239" s="256"/>
      <c r="G239" s="260"/>
      <c r="H239" s="260">
        <v>1</v>
      </c>
      <c r="I239" s="259">
        <v>7</v>
      </c>
      <c r="J239" s="257">
        <v>293</v>
      </c>
      <c r="K239" s="261">
        <v>1724</v>
      </c>
      <c r="L239" s="257">
        <v>539</v>
      </c>
      <c r="M239" s="257">
        <v>187</v>
      </c>
      <c r="N239" s="259">
        <v>91</v>
      </c>
      <c r="O239" s="259">
        <v>41</v>
      </c>
      <c r="P239" s="259">
        <v>10</v>
      </c>
      <c r="Q239" s="260">
        <v>4</v>
      </c>
      <c r="R239" s="260">
        <v>2</v>
      </c>
      <c r="S239" s="260"/>
      <c r="T239" s="260">
        <v>1</v>
      </c>
      <c r="U239" s="260"/>
      <c r="V239" s="260"/>
      <c r="W239" s="260"/>
      <c r="X239" s="360">
        <v>2900</v>
      </c>
      <c r="Y239" s="189"/>
      <c r="Z239" s="306" t="s">
        <v>109</v>
      </c>
      <c r="AA239" s="153">
        <f>SUM(N239:W239)</f>
        <v>149</v>
      </c>
      <c r="AB239" s="188">
        <f t="shared" si="8"/>
        <v>5.1379310344827588E-2</v>
      </c>
    </row>
    <row r="240" spans="2:28" x14ac:dyDescent="0.25">
      <c r="B240" s="254" t="s">
        <v>110</v>
      </c>
      <c r="C240" s="250"/>
      <c r="D240" s="250"/>
      <c r="E240" s="256"/>
      <c r="F240" s="256"/>
      <c r="G240" s="256"/>
      <c r="H240" s="260"/>
      <c r="I240" s="260">
        <v>1</v>
      </c>
      <c r="J240" s="259">
        <v>10</v>
      </c>
      <c r="K240" s="257">
        <v>306</v>
      </c>
      <c r="L240" s="261">
        <v>1520</v>
      </c>
      <c r="M240" s="257">
        <v>564</v>
      </c>
      <c r="N240" s="257">
        <v>230</v>
      </c>
      <c r="O240" s="259">
        <v>96</v>
      </c>
      <c r="P240" s="259">
        <v>49</v>
      </c>
      <c r="Q240" s="259">
        <v>12</v>
      </c>
      <c r="R240" s="260">
        <v>3</v>
      </c>
      <c r="S240" s="260">
        <v>2</v>
      </c>
      <c r="T240" s="260"/>
      <c r="U240" s="260"/>
      <c r="V240" s="260"/>
      <c r="W240" s="260"/>
      <c r="X240" s="360">
        <v>2793</v>
      </c>
      <c r="Y240" s="189"/>
      <c r="Z240" s="306" t="s">
        <v>110</v>
      </c>
      <c r="AA240" s="153">
        <f>SUM(O240:W240)</f>
        <v>162</v>
      </c>
      <c r="AB240" s="188">
        <f t="shared" si="8"/>
        <v>5.8002148227712137E-2</v>
      </c>
    </row>
    <row r="241" spans="2:28" x14ac:dyDescent="0.25">
      <c r="B241" s="254" t="s">
        <v>111</v>
      </c>
      <c r="C241" s="250"/>
      <c r="D241" s="250"/>
      <c r="E241" s="256"/>
      <c r="F241" s="256"/>
      <c r="G241" s="256"/>
      <c r="H241" s="256">
        <v>1</v>
      </c>
      <c r="I241" s="260"/>
      <c r="J241" s="260">
        <v>1</v>
      </c>
      <c r="K241" s="259">
        <v>4</v>
      </c>
      <c r="L241" s="257">
        <v>305</v>
      </c>
      <c r="M241" s="261">
        <v>1454</v>
      </c>
      <c r="N241" s="257">
        <v>552</v>
      </c>
      <c r="O241" s="257">
        <v>263</v>
      </c>
      <c r="P241" s="259">
        <v>117</v>
      </c>
      <c r="Q241" s="259">
        <v>33</v>
      </c>
      <c r="R241" s="259">
        <v>6</v>
      </c>
      <c r="S241" s="260">
        <v>3</v>
      </c>
      <c r="T241" s="260">
        <v>1</v>
      </c>
      <c r="U241" s="260"/>
      <c r="V241" s="260">
        <v>1</v>
      </c>
      <c r="W241" s="260">
        <v>1</v>
      </c>
      <c r="X241" s="360">
        <v>2742</v>
      </c>
      <c r="Y241" s="189"/>
      <c r="Z241" s="306" t="s">
        <v>111</v>
      </c>
      <c r="AA241" s="153">
        <f>SUM(P241:W241)</f>
        <v>162</v>
      </c>
      <c r="AB241" s="188">
        <f t="shared" si="8"/>
        <v>5.9080962800875277E-2</v>
      </c>
    </row>
    <row r="242" spans="2:28" x14ac:dyDescent="0.25">
      <c r="B242" s="254" t="s">
        <v>112</v>
      </c>
      <c r="C242" s="250"/>
      <c r="D242" s="250"/>
      <c r="E242" s="256"/>
      <c r="F242" s="256"/>
      <c r="G242" s="256"/>
      <c r="H242" s="256"/>
      <c r="I242" s="256"/>
      <c r="J242" s="260"/>
      <c r="K242" s="260"/>
      <c r="L242" s="259">
        <v>7</v>
      </c>
      <c r="M242" s="257">
        <v>304</v>
      </c>
      <c r="N242" s="261">
        <v>1518</v>
      </c>
      <c r="O242" s="257">
        <v>880</v>
      </c>
      <c r="P242" s="257">
        <v>501</v>
      </c>
      <c r="Q242" s="259">
        <v>228</v>
      </c>
      <c r="R242" s="259">
        <v>42</v>
      </c>
      <c r="S242" s="259">
        <v>10</v>
      </c>
      <c r="T242" s="260">
        <v>3</v>
      </c>
      <c r="U242" s="260"/>
      <c r="V242" s="260"/>
      <c r="W242" s="260"/>
      <c r="X242" s="360">
        <v>3493</v>
      </c>
      <c r="Y242" s="189"/>
      <c r="Z242" s="306" t="s">
        <v>112</v>
      </c>
      <c r="AA242" s="153">
        <f>SUM(Q242:W242)</f>
        <v>283</v>
      </c>
      <c r="AB242" s="188">
        <f t="shared" si="8"/>
        <v>8.1019181219582015E-2</v>
      </c>
    </row>
    <row r="243" spans="2:28" x14ac:dyDescent="0.25">
      <c r="B243" s="254" t="s">
        <v>113</v>
      </c>
      <c r="C243" s="250"/>
      <c r="D243" s="250"/>
      <c r="E243" s="256"/>
      <c r="F243" s="256"/>
      <c r="G243" s="256"/>
      <c r="H243" s="256"/>
      <c r="I243" s="256"/>
      <c r="J243" s="256"/>
      <c r="K243" s="260"/>
      <c r="L243" s="260"/>
      <c r="M243" s="259">
        <v>4</v>
      </c>
      <c r="N243" s="257">
        <v>261</v>
      </c>
      <c r="O243" s="261">
        <v>1120</v>
      </c>
      <c r="P243" s="257">
        <v>671</v>
      </c>
      <c r="Q243" s="257">
        <v>403</v>
      </c>
      <c r="R243" s="259">
        <v>135</v>
      </c>
      <c r="S243" s="259">
        <v>37</v>
      </c>
      <c r="T243" s="259">
        <v>10</v>
      </c>
      <c r="U243" s="260">
        <v>4</v>
      </c>
      <c r="V243" s="260">
        <v>1</v>
      </c>
      <c r="W243" s="260"/>
      <c r="X243" s="360">
        <v>2646</v>
      </c>
      <c r="Y243" s="189"/>
      <c r="Z243" s="306" t="s">
        <v>113</v>
      </c>
      <c r="AA243" s="153">
        <f>SUM(R243:W243)</f>
        <v>187</v>
      </c>
      <c r="AB243" s="188">
        <f t="shared" si="8"/>
        <v>7.0672713529856393E-2</v>
      </c>
    </row>
    <row r="244" spans="2:28" x14ac:dyDescent="0.25">
      <c r="B244" s="254" t="s">
        <v>114</v>
      </c>
      <c r="C244" s="250"/>
      <c r="D244" s="250"/>
      <c r="E244" s="256"/>
      <c r="F244" s="256"/>
      <c r="G244" s="256"/>
      <c r="H244" s="256"/>
      <c r="I244" s="256"/>
      <c r="J244" s="256"/>
      <c r="K244" s="256"/>
      <c r="L244" s="260"/>
      <c r="M244" s="260">
        <v>1</v>
      </c>
      <c r="N244" s="259">
        <v>9</v>
      </c>
      <c r="O244" s="257">
        <v>292</v>
      </c>
      <c r="P244" s="261">
        <v>926</v>
      </c>
      <c r="Q244" s="257">
        <v>633</v>
      </c>
      <c r="R244" s="257">
        <v>327</v>
      </c>
      <c r="S244" s="259">
        <v>100</v>
      </c>
      <c r="T244" s="259">
        <v>27</v>
      </c>
      <c r="U244" s="259">
        <v>1</v>
      </c>
      <c r="V244" s="260">
        <v>4</v>
      </c>
      <c r="W244" s="260">
        <v>1</v>
      </c>
      <c r="X244" s="360">
        <v>2321</v>
      </c>
      <c r="Y244" s="189"/>
      <c r="Z244" s="306" t="s">
        <v>114</v>
      </c>
      <c r="AA244" s="153">
        <f>SUM(S244:W244)</f>
        <v>133</v>
      </c>
      <c r="AB244" s="188">
        <f t="shared" si="8"/>
        <v>5.7302886686772941E-2</v>
      </c>
    </row>
    <row r="245" spans="2:28" x14ac:dyDescent="0.25">
      <c r="B245" s="254" t="s">
        <v>115</v>
      </c>
      <c r="C245" s="250"/>
      <c r="D245" s="250"/>
      <c r="E245" s="256"/>
      <c r="F245" s="256"/>
      <c r="G245" s="256"/>
      <c r="H245" s="256"/>
      <c r="I245" s="256"/>
      <c r="J245" s="256"/>
      <c r="K245" s="256"/>
      <c r="L245" s="256"/>
      <c r="M245" s="260"/>
      <c r="N245" s="260"/>
      <c r="O245" s="259">
        <v>14</v>
      </c>
      <c r="P245" s="257">
        <v>272</v>
      </c>
      <c r="Q245" s="261">
        <v>814</v>
      </c>
      <c r="R245" s="257">
        <v>455</v>
      </c>
      <c r="S245" s="257">
        <v>258</v>
      </c>
      <c r="T245" s="259">
        <v>75</v>
      </c>
      <c r="U245" s="259">
        <v>18</v>
      </c>
      <c r="V245" s="259">
        <v>2</v>
      </c>
      <c r="W245" s="260">
        <v>1</v>
      </c>
      <c r="X245" s="360">
        <v>1909</v>
      </c>
      <c r="Y245" s="189"/>
      <c r="Z245" s="306" t="s">
        <v>115</v>
      </c>
      <c r="AA245" s="153">
        <f>SUM(T245:W245)</f>
        <v>96</v>
      </c>
      <c r="AB245" s="188">
        <f t="shared" si="8"/>
        <v>5.0288108957569411E-2</v>
      </c>
    </row>
    <row r="246" spans="2:28" x14ac:dyDescent="0.25">
      <c r="B246" s="254" t="s">
        <v>116</v>
      </c>
      <c r="C246" s="250"/>
      <c r="D246" s="250"/>
      <c r="E246" s="256"/>
      <c r="F246" s="256"/>
      <c r="G246" s="256"/>
      <c r="H246" s="256"/>
      <c r="I246" s="256"/>
      <c r="J246" s="256"/>
      <c r="K246" s="256"/>
      <c r="L246" s="256"/>
      <c r="M246" s="256"/>
      <c r="N246" s="260"/>
      <c r="O246" s="260"/>
      <c r="P246" s="259">
        <v>5</v>
      </c>
      <c r="Q246" s="257">
        <v>302</v>
      </c>
      <c r="R246" s="261">
        <v>702</v>
      </c>
      <c r="S246" s="257">
        <v>414</v>
      </c>
      <c r="T246" s="257">
        <v>209</v>
      </c>
      <c r="U246" s="259">
        <v>44</v>
      </c>
      <c r="V246" s="259">
        <v>9</v>
      </c>
      <c r="W246" s="259">
        <v>8</v>
      </c>
      <c r="X246" s="360">
        <v>1693</v>
      </c>
      <c r="Y246" s="189"/>
      <c r="Z246" s="306" t="s">
        <v>116</v>
      </c>
      <c r="AA246" s="153">
        <f>SUM(U246:W246)</f>
        <v>61</v>
      </c>
      <c r="AB246" s="188">
        <f t="shared" si="8"/>
        <v>3.6030714707619607E-2</v>
      </c>
    </row>
    <row r="247" spans="2:28" x14ac:dyDescent="0.25">
      <c r="B247" s="254" t="s">
        <v>117</v>
      </c>
      <c r="C247" s="250"/>
      <c r="D247" s="250"/>
      <c r="E247" s="256"/>
      <c r="F247" s="256"/>
      <c r="G247" s="256"/>
      <c r="H247" s="256"/>
      <c r="I247" s="256"/>
      <c r="J247" s="256"/>
      <c r="K247" s="256"/>
      <c r="L247" s="256"/>
      <c r="M247" s="256"/>
      <c r="N247" s="256"/>
      <c r="O247" s="260"/>
      <c r="P247" s="260"/>
      <c r="Q247" s="259">
        <v>10</v>
      </c>
      <c r="R247" s="257">
        <v>272</v>
      </c>
      <c r="S247" s="261">
        <v>507</v>
      </c>
      <c r="T247" s="257">
        <v>307</v>
      </c>
      <c r="U247" s="257">
        <v>115</v>
      </c>
      <c r="V247" s="259">
        <v>18</v>
      </c>
      <c r="W247" s="259">
        <v>8</v>
      </c>
      <c r="X247" s="360">
        <v>1237</v>
      </c>
      <c r="Y247" s="189"/>
      <c r="Z247" s="306" t="s">
        <v>117</v>
      </c>
      <c r="AA247" s="153">
        <f>SUM(V247:W247)</f>
        <v>26</v>
      </c>
      <c r="AB247" s="188">
        <f t="shared" si="8"/>
        <v>2.1018593371059015E-2</v>
      </c>
    </row>
    <row r="248" spans="2:28" x14ac:dyDescent="0.25">
      <c r="B248" s="255" t="s">
        <v>118</v>
      </c>
      <c r="C248" s="250"/>
      <c r="D248" s="250"/>
      <c r="E248" s="256"/>
      <c r="F248" s="256"/>
      <c r="G248" s="256"/>
      <c r="H248" s="256"/>
      <c r="I248" s="256"/>
      <c r="J248" s="256"/>
      <c r="K248" s="256"/>
      <c r="L248" s="256"/>
      <c r="M248" s="256"/>
      <c r="N248" s="256"/>
      <c r="O248" s="256"/>
      <c r="P248" s="256"/>
      <c r="Q248" s="260">
        <v>1</v>
      </c>
      <c r="R248" s="259">
        <v>1</v>
      </c>
      <c r="S248" s="257">
        <v>12</v>
      </c>
      <c r="T248" s="258">
        <v>12</v>
      </c>
      <c r="U248" s="257">
        <v>12</v>
      </c>
      <c r="V248" s="257">
        <v>5</v>
      </c>
      <c r="W248" s="259">
        <v>26</v>
      </c>
      <c r="X248" s="359">
        <v>69</v>
      </c>
      <c r="Y248" s="189"/>
      <c r="Z248" s="307" t="s">
        <v>139</v>
      </c>
      <c r="AA248" s="164">
        <f>SUM(AA236:AA247)</f>
        <v>1478</v>
      </c>
      <c r="AB248" s="139">
        <f>AA248/30228</f>
        <v>4.8895064178906975E-2</v>
      </c>
    </row>
    <row r="249" spans="2:28" x14ac:dyDescent="0.25">
      <c r="B249" s="255" t="s">
        <v>119</v>
      </c>
      <c r="C249" s="250"/>
      <c r="D249" s="250"/>
      <c r="E249" s="256"/>
      <c r="F249" s="256"/>
      <c r="G249" s="256"/>
      <c r="H249" s="256"/>
      <c r="I249" s="256"/>
      <c r="J249" s="256"/>
      <c r="K249" s="256"/>
      <c r="L249" s="256"/>
      <c r="M249" s="256"/>
      <c r="N249" s="256"/>
      <c r="O249" s="256"/>
      <c r="P249" s="256"/>
      <c r="Q249" s="260"/>
      <c r="R249" s="260"/>
      <c r="S249" s="259"/>
      <c r="T249" s="257">
        <v>4</v>
      </c>
      <c r="U249" s="258">
        <v>9</v>
      </c>
      <c r="V249" s="257">
        <v>3</v>
      </c>
      <c r="W249" s="257">
        <v>26</v>
      </c>
      <c r="X249" s="359">
        <v>42</v>
      </c>
      <c r="Y249" s="189"/>
      <c r="Z249" s="189"/>
      <c r="AA249" s="189"/>
      <c r="AB249" s="189"/>
    </row>
    <row r="250" spans="2:28" x14ac:dyDescent="0.25">
      <c r="B250" s="254" t="s">
        <v>121</v>
      </c>
      <c r="C250" s="250"/>
      <c r="D250" s="250"/>
      <c r="E250" s="256"/>
      <c r="F250" s="256"/>
      <c r="G250" s="256"/>
      <c r="H250" s="256"/>
      <c r="I250" s="256"/>
      <c r="J250" s="256"/>
      <c r="K250" s="256"/>
      <c r="L250" s="260">
        <v>1</v>
      </c>
      <c r="M250" s="260"/>
      <c r="N250" s="259">
        <v>2</v>
      </c>
      <c r="O250" s="259">
        <v>4</v>
      </c>
      <c r="P250" s="257">
        <v>6</v>
      </c>
      <c r="Q250" s="257">
        <v>9</v>
      </c>
      <c r="R250" s="257">
        <v>7</v>
      </c>
      <c r="S250" s="257">
        <v>18</v>
      </c>
      <c r="T250" s="257">
        <v>47</v>
      </c>
      <c r="U250" s="257">
        <v>46</v>
      </c>
      <c r="V250" s="257">
        <v>33</v>
      </c>
      <c r="W250" s="257">
        <v>1599</v>
      </c>
      <c r="X250" s="360">
        <v>1772</v>
      </c>
      <c r="Y250" s="189"/>
      <c r="Z250" s="189"/>
      <c r="AA250" s="189"/>
      <c r="AB250" s="189"/>
    </row>
    <row r="251" spans="2:28" x14ac:dyDescent="0.25">
      <c r="B251" s="254" t="s">
        <v>120</v>
      </c>
      <c r="C251" s="250"/>
      <c r="D251" s="250"/>
      <c r="E251" s="256"/>
      <c r="F251" s="256"/>
      <c r="G251" s="256"/>
      <c r="H251" s="256"/>
      <c r="I251" s="256"/>
      <c r="J251" s="256"/>
      <c r="K251" s="256"/>
      <c r="L251" s="260"/>
      <c r="M251" s="260"/>
      <c r="N251" s="260">
        <v>1</v>
      </c>
      <c r="O251" s="259">
        <v>3</v>
      </c>
      <c r="P251" s="259">
        <v>5</v>
      </c>
      <c r="Q251" s="257">
        <v>18</v>
      </c>
      <c r="R251" s="257">
        <v>15</v>
      </c>
      <c r="S251" s="257">
        <v>15</v>
      </c>
      <c r="T251" s="257">
        <v>16</v>
      </c>
      <c r="U251" s="257">
        <v>17</v>
      </c>
      <c r="V251" s="257">
        <v>7</v>
      </c>
      <c r="W251" s="257">
        <v>720</v>
      </c>
      <c r="X251" s="360">
        <v>817</v>
      </c>
      <c r="Y251" s="189"/>
      <c r="Z251" s="189"/>
      <c r="AA251" s="189"/>
      <c r="AB251" s="189"/>
    </row>
    <row r="252" spans="2:28" x14ac:dyDescent="0.25">
      <c r="B252" s="254" t="s">
        <v>122</v>
      </c>
      <c r="C252" s="250"/>
      <c r="D252" s="250"/>
      <c r="E252" s="256"/>
      <c r="F252" s="256"/>
      <c r="G252" s="256"/>
      <c r="H252" s="256"/>
      <c r="I252" s="256"/>
      <c r="J252" s="256"/>
      <c r="K252" s="256"/>
      <c r="L252" s="260"/>
      <c r="M252" s="260"/>
      <c r="N252" s="260"/>
      <c r="O252" s="260"/>
      <c r="P252" s="259">
        <v>9</v>
      </c>
      <c r="Q252" s="259">
        <v>72</v>
      </c>
      <c r="R252" s="257">
        <v>189</v>
      </c>
      <c r="S252" s="257">
        <v>106</v>
      </c>
      <c r="T252" s="257">
        <v>69</v>
      </c>
      <c r="U252" s="257">
        <v>63</v>
      </c>
      <c r="V252" s="257">
        <v>46</v>
      </c>
      <c r="W252" s="257">
        <v>1249</v>
      </c>
      <c r="X252" s="360">
        <v>1803</v>
      </c>
      <c r="Y252" s="189"/>
      <c r="Z252" s="189"/>
      <c r="AA252" s="189"/>
      <c r="AB252" s="189"/>
    </row>
    <row r="253" spans="2:28" x14ac:dyDescent="0.25">
      <c r="B253" s="254" t="s">
        <v>123</v>
      </c>
      <c r="C253" s="250"/>
      <c r="D253" s="250"/>
      <c r="E253" s="256"/>
      <c r="F253" s="256"/>
      <c r="G253" s="256"/>
      <c r="H253" s="256"/>
      <c r="I253" s="256"/>
      <c r="J253" s="256"/>
      <c r="K253" s="256"/>
      <c r="L253" s="260"/>
      <c r="M253" s="260"/>
      <c r="N253" s="260"/>
      <c r="O253" s="260">
        <v>1</v>
      </c>
      <c r="P253" s="260">
        <v>6</v>
      </c>
      <c r="Q253" s="259">
        <v>28</v>
      </c>
      <c r="R253" s="259">
        <v>151</v>
      </c>
      <c r="S253" s="257">
        <v>204</v>
      </c>
      <c r="T253" s="257">
        <v>141</v>
      </c>
      <c r="U253" s="257">
        <v>73</v>
      </c>
      <c r="V253" s="257">
        <v>41</v>
      </c>
      <c r="W253" s="257">
        <v>265</v>
      </c>
      <c r="X253" s="360">
        <v>910</v>
      </c>
      <c r="Y253" s="189"/>
      <c r="Z253" s="189"/>
      <c r="AA253" s="189"/>
      <c r="AB253" s="189"/>
    </row>
    <row r="254" spans="2:28" x14ac:dyDescent="0.25">
      <c r="B254" s="254" t="s">
        <v>124</v>
      </c>
      <c r="C254" s="250"/>
      <c r="D254" s="250"/>
      <c r="E254" s="256"/>
      <c r="F254" s="256"/>
      <c r="G254" s="256"/>
      <c r="H254" s="256"/>
      <c r="I254" s="256"/>
      <c r="J254" s="256"/>
      <c r="K254" s="256"/>
      <c r="L254" s="260"/>
      <c r="M254" s="260"/>
      <c r="N254" s="260"/>
      <c r="O254" s="260"/>
      <c r="P254" s="260"/>
      <c r="Q254" s="260">
        <v>7</v>
      </c>
      <c r="R254" s="259">
        <v>35</v>
      </c>
      <c r="S254" s="259">
        <v>75</v>
      </c>
      <c r="T254" s="257">
        <v>104</v>
      </c>
      <c r="U254" s="257">
        <v>49</v>
      </c>
      <c r="V254" s="257">
        <v>29</v>
      </c>
      <c r="W254" s="257">
        <v>160</v>
      </c>
      <c r="X254" s="360">
        <v>459</v>
      </c>
      <c r="Y254" s="189"/>
      <c r="Z254" s="189"/>
      <c r="AA254" s="189"/>
      <c r="AB254" s="189"/>
    </row>
    <row r="255" spans="2:28" x14ac:dyDescent="0.25">
      <c r="B255" s="254" t="s">
        <v>125</v>
      </c>
      <c r="C255" s="250"/>
      <c r="D255" s="250"/>
      <c r="E255" s="256"/>
      <c r="F255" s="256"/>
      <c r="G255" s="256"/>
      <c r="H255" s="256"/>
      <c r="I255" s="256"/>
      <c r="J255" s="256"/>
      <c r="K255" s="256"/>
      <c r="L255" s="260"/>
      <c r="M255" s="260"/>
      <c r="N255" s="260"/>
      <c r="O255" s="260"/>
      <c r="P255" s="260"/>
      <c r="Q255" s="260">
        <v>4</v>
      </c>
      <c r="R255" s="260">
        <v>32</v>
      </c>
      <c r="S255" s="259">
        <v>141</v>
      </c>
      <c r="T255" s="259">
        <v>271</v>
      </c>
      <c r="U255" s="257">
        <v>185</v>
      </c>
      <c r="V255" s="257">
        <v>86</v>
      </c>
      <c r="W255" s="257">
        <v>261</v>
      </c>
      <c r="X255" s="360">
        <v>980</v>
      </c>
      <c r="Y255" s="189"/>
      <c r="Z255" s="189"/>
      <c r="AA255" s="189"/>
      <c r="AB255" s="189"/>
    </row>
    <row r="256" spans="2:28" ht="15.75" thickBot="1" x14ac:dyDescent="0.3">
      <c r="B256" s="249" t="s">
        <v>37</v>
      </c>
      <c r="C256" s="252"/>
      <c r="D256" s="252"/>
      <c r="E256" s="256"/>
      <c r="F256" s="256"/>
      <c r="G256" s="256"/>
      <c r="H256" s="256"/>
      <c r="I256" s="256"/>
      <c r="J256" s="256"/>
      <c r="K256" s="256"/>
      <c r="L256" s="260">
        <v>1</v>
      </c>
      <c r="M256" s="260">
        <v>2</v>
      </c>
      <c r="N256" s="259">
        <v>3</v>
      </c>
      <c r="O256" s="259">
        <v>5</v>
      </c>
      <c r="P256" s="257">
        <v>5</v>
      </c>
      <c r="Q256" s="257">
        <v>1</v>
      </c>
      <c r="R256" s="257">
        <v>1</v>
      </c>
      <c r="S256" s="257"/>
      <c r="T256" s="257"/>
      <c r="U256" s="257"/>
      <c r="V256" s="257"/>
      <c r="W256" s="257"/>
      <c r="X256" s="361">
        <v>18</v>
      </c>
      <c r="Y256" s="189"/>
      <c r="Z256" s="189"/>
      <c r="AA256" s="189"/>
      <c r="AB256" s="189"/>
    </row>
    <row r="257" spans="2:28" ht="15.75" thickBot="1" x14ac:dyDescent="0.3">
      <c r="B257" s="246" t="s">
        <v>104</v>
      </c>
      <c r="C257" s="355"/>
      <c r="D257" s="355"/>
      <c r="E257" s="355">
        <v>15</v>
      </c>
      <c r="F257" s="355">
        <v>182</v>
      </c>
      <c r="G257" s="355">
        <v>805</v>
      </c>
      <c r="H257" s="355">
        <v>2168</v>
      </c>
      <c r="I257" s="355">
        <v>2460</v>
      </c>
      <c r="J257" s="355">
        <v>2486</v>
      </c>
      <c r="K257" s="355">
        <v>2723</v>
      </c>
      <c r="L257" s="355">
        <v>2590</v>
      </c>
      <c r="M257" s="355">
        <v>2609</v>
      </c>
      <c r="N257" s="355">
        <v>2706</v>
      </c>
      <c r="O257" s="355">
        <v>2727</v>
      </c>
      <c r="P257" s="355">
        <v>2594</v>
      </c>
      <c r="Q257" s="355">
        <v>2581</v>
      </c>
      <c r="R257" s="355">
        <v>2380</v>
      </c>
      <c r="S257" s="355">
        <v>1907</v>
      </c>
      <c r="T257" s="355">
        <v>1299</v>
      </c>
      <c r="U257" s="355">
        <v>638</v>
      </c>
      <c r="V257" s="355">
        <v>288</v>
      </c>
      <c r="W257" s="356">
        <v>4327</v>
      </c>
      <c r="X257" s="357">
        <v>37485</v>
      </c>
      <c r="Y257" s="189"/>
      <c r="Z257" s="189"/>
      <c r="AA257" s="189"/>
      <c r="AB257" s="189"/>
    </row>
    <row r="258" spans="2:28" ht="15.75" thickBot="1" x14ac:dyDescent="0.3">
      <c r="B258" s="189"/>
      <c r="C258" s="189"/>
      <c r="D258" s="189"/>
      <c r="E258" s="189"/>
      <c r="F258" s="189"/>
      <c r="G258" s="189"/>
      <c r="H258" s="189"/>
      <c r="I258" s="189"/>
      <c r="J258" s="189"/>
      <c r="K258" s="189"/>
      <c r="L258" s="189"/>
      <c r="M258" s="189"/>
      <c r="N258" s="189"/>
      <c r="O258" s="189"/>
      <c r="P258" s="189"/>
      <c r="Q258" s="189"/>
      <c r="R258" s="189"/>
      <c r="S258" s="189"/>
      <c r="T258" s="189"/>
      <c r="U258" s="189"/>
      <c r="V258" s="189"/>
      <c r="W258" s="189"/>
      <c r="X258" s="189"/>
      <c r="Y258" s="189"/>
      <c r="Z258" s="189"/>
      <c r="AA258" s="189"/>
      <c r="AB258" s="189"/>
    </row>
    <row r="259" spans="2:28" ht="15.75" thickBot="1" x14ac:dyDescent="0.3">
      <c r="B259" s="166"/>
      <c r="C259" s="167"/>
      <c r="D259" s="168" t="s">
        <v>126</v>
      </c>
      <c r="E259" s="169" t="s">
        <v>127</v>
      </c>
      <c r="F259" s="169" t="s">
        <v>128</v>
      </c>
      <c r="G259" s="169" t="s">
        <v>37</v>
      </c>
      <c r="H259" s="169" t="s">
        <v>129</v>
      </c>
      <c r="I259" s="169" t="s">
        <v>38</v>
      </c>
      <c r="J259" s="170" t="s">
        <v>130</v>
      </c>
      <c r="K259" s="189"/>
      <c r="L259" s="189"/>
      <c r="M259" s="189"/>
      <c r="N259" s="189"/>
      <c r="O259" s="189"/>
      <c r="P259" s="189"/>
      <c r="Q259" s="189"/>
      <c r="R259" s="189"/>
      <c r="S259" s="189"/>
      <c r="T259" s="189"/>
      <c r="U259" s="189"/>
      <c r="V259" s="189"/>
      <c r="W259" s="189"/>
      <c r="X259" s="189"/>
      <c r="Y259" s="189"/>
      <c r="Z259" s="189"/>
      <c r="AA259" s="189"/>
      <c r="AB259" s="189"/>
    </row>
    <row r="260" spans="2:28" x14ac:dyDescent="0.25">
      <c r="B260" s="140" t="s">
        <v>131</v>
      </c>
      <c r="C260" s="171"/>
      <c r="D260" s="171">
        <f>SUM(F234,G235)</f>
        <v>289</v>
      </c>
      <c r="E260" s="171">
        <f>H236+I237+J238+K239+L240+M241+N242+O243+P244+Q245+R246+S247</f>
        <v>15496</v>
      </c>
      <c r="F260" s="171">
        <f>T248+U249</f>
        <v>21</v>
      </c>
      <c r="G260" s="172">
        <v>0</v>
      </c>
      <c r="H260" s="172">
        <v>0</v>
      </c>
      <c r="I260" s="173">
        <f>SUM(D260:H260)</f>
        <v>15806</v>
      </c>
      <c r="J260" s="174">
        <f>I260/$I$265</f>
        <v>0.42166199813258637</v>
      </c>
      <c r="K260" s="189"/>
      <c r="L260" s="189"/>
      <c r="M260" s="189"/>
      <c r="N260" s="189"/>
      <c r="O260" s="189"/>
      <c r="P260" s="189"/>
      <c r="Q260" s="189"/>
      <c r="R260" s="189"/>
      <c r="S260" s="189"/>
      <c r="T260" s="189"/>
      <c r="U260" s="189"/>
      <c r="V260" s="189"/>
      <c r="W260" s="189"/>
      <c r="X260" s="189"/>
      <c r="Y260" s="189"/>
      <c r="Z260" s="189"/>
      <c r="AA260" s="189"/>
      <c r="AB260" s="189"/>
    </row>
    <row r="261" spans="2:28" x14ac:dyDescent="0.25">
      <c r="B261" s="155" t="s">
        <v>132</v>
      </c>
      <c r="C261" s="175"/>
      <c r="D261" s="176">
        <f>F235+G234+H234+H235+I235</f>
        <v>81</v>
      </c>
      <c r="E261" s="176">
        <f>G236+H237+I238+J239+K240+L241+M242+N243+O244+P245+Q246+R247+I236+J236+J237+K237+K238+L238+L239+M239+M240+N240+N241+O241+O242+P242+P243+Q243+Q244+R244+R245+S245+S246+T246+T247+U247</f>
        <v>13158</v>
      </c>
      <c r="F261" s="176">
        <f>S248+U248+V248+T249+V249+W249</f>
        <v>62</v>
      </c>
      <c r="G261" s="176">
        <f>SUM(P256:W256)</f>
        <v>7</v>
      </c>
      <c r="H261" s="176">
        <f>SUM(P250:W250)+SUM(Q251:W251)+SUM(R252:W252)+SUM(S253:W253)+SUM(T254:W254)+SUM(U255:W255)</f>
        <v>5893</v>
      </c>
      <c r="I261" s="177">
        <f>SUM(D261:H261)</f>
        <v>19201</v>
      </c>
      <c r="J261" s="174">
        <f>I261/$I$265</f>
        <v>0.51223155929038278</v>
      </c>
      <c r="K261" s="189"/>
      <c r="L261" s="189"/>
      <c r="M261" s="189"/>
      <c r="N261" s="189"/>
      <c r="O261" s="189"/>
      <c r="P261" s="189"/>
      <c r="Q261" s="189"/>
      <c r="R261" s="189"/>
      <c r="S261" s="189"/>
      <c r="T261" s="189"/>
      <c r="U261" s="189"/>
      <c r="V261" s="189"/>
      <c r="W261" s="189"/>
      <c r="X261" s="189"/>
      <c r="Y261" s="189"/>
      <c r="Z261" s="189"/>
      <c r="AA261" s="189"/>
      <c r="AB261" s="189"/>
    </row>
    <row r="262" spans="2:28" x14ac:dyDescent="0.25">
      <c r="B262" s="155" t="s">
        <v>133</v>
      </c>
      <c r="C262" s="178"/>
      <c r="D262" s="176">
        <f>I234+J234+K234+J235+K235+L235</f>
        <v>2</v>
      </c>
      <c r="E262" s="176">
        <f>F236+G237+H238+I239+J240+K241+L242+M243+N244+O245+P246+Q247+SUM(K236:M236)+SUM(L237:N237)+SUM(M238:O238)+SUM(N239:P239)+SUM(O240:Q240)+SUM(P241:R241)+SUM(Q242:S242)+SUM(R243:T243)+SUM(S244:U244)+SUM(T245:V245)+SUM(U246:W246)+SUM(V247:W247)</f>
        <v>1496</v>
      </c>
      <c r="F262" s="176">
        <f>SUM(R248,W248,S249)</f>
        <v>27</v>
      </c>
      <c r="G262" s="176">
        <f>SUM(N256:O256)</f>
        <v>8</v>
      </c>
      <c r="H262" s="176">
        <f>N250+O250+O251+P251+P252+Q252+Q253+R253+R254+S254+S255+T255</f>
        <v>796</v>
      </c>
      <c r="I262" s="177">
        <f>SUM(D262:H262)</f>
        <v>2329</v>
      </c>
      <c r="J262" s="174">
        <f>I262/$I$265</f>
        <v>6.2131519274376421E-2</v>
      </c>
      <c r="K262" s="189"/>
      <c r="L262" s="189"/>
      <c r="M262" s="189"/>
      <c r="N262" s="189"/>
      <c r="O262" s="189"/>
      <c r="P262" s="189"/>
      <c r="Q262" s="189"/>
      <c r="R262" s="189"/>
      <c r="S262" s="189"/>
      <c r="T262" s="189"/>
      <c r="U262" s="189"/>
      <c r="V262" s="189"/>
      <c r="W262" s="189"/>
      <c r="X262" s="189"/>
      <c r="Y262" s="189"/>
      <c r="Z262" s="189"/>
      <c r="AA262" s="189"/>
      <c r="AB262" s="189"/>
    </row>
    <row r="263" spans="2:28" x14ac:dyDescent="0.25">
      <c r="B263" s="155" t="s">
        <v>134</v>
      </c>
      <c r="C263" s="179"/>
      <c r="D263" s="176">
        <f>L234+M234+M235+N235</f>
        <v>0</v>
      </c>
      <c r="E263" s="176">
        <f>SUM(F237:F238)+SUM(G238:G239)+SUM(H239:H240)+SUM(I240:I241)+SUM(J241:J242)+SUM(K242:K243)+SUM(L243:L244)+SUM(M244:M245)+SUM(N245:N246)+SUM(O246:O247)+P247+SUM(N236:P236)+SUM(O237:W237)+SUM(P238:W238)+SUM(Q239:W239)+SUM(R240:W240)+SUM(S241:W241)+SUM(T242:W242)+SUM(U243:W243)+SUM(V244:W244)+W245</f>
        <v>59</v>
      </c>
      <c r="F263" s="176">
        <f>Q248+Q249+R249</f>
        <v>1</v>
      </c>
      <c r="G263" s="176">
        <f>SUM(L256:M256)</f>
        <v>3</v>
      </c>
      <c r="H263" s="176">
        <f>SUM(L250:M250)+SUM(L251:N251)+SUM(L252:O252)+SUM(L253:P253)+SUM(L254:Q254)+SUM(L255:R255)</f>
        <v>52</v>
      </c>
      <c r="I263" s="177">
        <f>SUM(D263:H263)</f>
        <v>115</v>
      </c>
      <c r="J263" s="174">
        <f>I263/$I$265</f>
        <v>3.0678938241963452E-3</v>
      </c>
      <c r="K263" s="189"/>
      <c r="L263" s="189"/>
      <c r="M263" s="189"/>
      <c r="N263" s="189"/>
      <c r="O263" s="189"/>
      <c r="P263" s="189"/>
      <c r="Q263" s="189"/>
      <c r="R263" s="189"/>
      <c r="S263" s="189"/>
      <c r="T263" s="189"/>
      <c r="U263" s="189"/>
      <c r="V263" s="189"/>
      <c r="W263" s="189"/>
      <c r="X263" s="189"/>
      <c r="Y263" s="189"/>
      <c r="Z263" s="189"/>
      <c r="AA263" s="189"/>
      <c r="AB263" s="189"/>
    </row>
    <row r="264" spans="2:28" ht="15.75" thickBot="1" x14ac:dyDescent="0.3">
      <c r="B264" s="157" t="s">
        <v>135</v>
      </c>
      <c r="C264" s="180"/>
      <c r="D264" s="181">
        <f>SUM(C234:E234)+SUM(C235:E235)+SUM(N234:W234)+SUM(O235:W235)</f>
        <v>15</v>
      </c>
      <c r="E264" s="181">
        <f>SUM(C236:E236)+SUM(C237:E237)+SUM(C238:E238)+SUM(C239:F239)+SUM(C240:G240)+SUM(C241:H241)+SUM(C242:I242)+SUM(C243:J243)+SUM(C244:K244)+SUM(C245:L245)+SUM(C246:M246)+SUM(C247:N247)+SUM(Q236:W236)</f>
        <v>19</v>
      </c>
      <c r="F264" s="181">
        <f>SUM(C248:P248)+SUM(C249:P249)</f>
        <v>0</v>
      </c>
      <c r="G264" s="181">
        <f>SUM(C256:K256)</f>
        <v>0</v>
      </c>
      <c r="H264" s="181">
        <f>SUM(C250:K255)</f>
        <v>0</v>
      </c>
      <c r="I264" s="182">
        <f>SUM(D264:H264)</f>
        <v>34</v>
      </c>
      <c r="J264" s="174">
        <f>I264/$I$265</f>
        <v>9.0702947845804993E-4</v>
      </c>
      <c r="K264" s="189"/>
      <c r="L264" s="189"/>
      <c r="M264" s="189"/>
      <c r="N264" s="189"/>
      <c r="O264" s="189"/>
      <c r="P264" s="189"/>
      <c r="Q264" s="189"/>
      <c r="R264" s="189"/>
      <c r="S264" s="189"/>
      <c r="T264" s="189"/>
      <c r="U264" s="189"/>
      <c r="V264" s="189"/>
      <c r="W264" s="189"/>
      <c r="X264" s="189"/>
      <c r="Y264" s="189"/>
      <c r="Z264" s="189"/>
      <c r="AA264" s="189"/>
      <c r="AB264" s="189"/>
    </row>
    <row r="265" spans="2:28" ht="15.75" thickBot="1" x14ac:dyDescent="0.3">
      <c r="B265" s="183"/>
      <c r="C265" s="184"/>
      <c r="D265" s="185">
        <f t="shared" ref="D265:I265" si="9">SUM(D260:D264)</f>
        <v>387</v>
      </c>
      <c r="E265" s="190">
        <f t="shared" si="9"/>
        <v>30228</v>
      </c>
      <c r="F265" s="186">
        <f t="shared" si="9"/>
        <v>111</v>
      </c>
      <c r="G265" s="186">
        <f t="shared" si="9"/>
        <v>18</v>
      </c>
      <c r="H265" s="186">
        <f t="shared" si="9"/>
        <v>6741</v>
      </c>
      <c r="I265" s="186">
        <f t="shared" si="9"/>
        <v>37485</v>
      </c>
      <c r="J265" s="187"/>
      <c r="K265" s="189"/>
      <c r="L265" s="189"/>
      <c r="M265" s="189"/>
      <c r="N265" s="189"/>
      <c r="O265" s="189"/>
      <c r="P265" s="189"/>
      <c r="Q265" s="189"/>
      <c r="R265" s="189"/>
      <c r="S265" s="189"/>
      <c r="T265" s="189"/>
      <c r="U265" s="189"/>
      <c r="V265" s="189"/>
      <c r="W265" s="189"/>
      <c r="X265" s="189"/>
      <c r="Y265" s="189"/>
      <c r="Z265" s="189"/>
      <c r="AA265" s="189"/>
      <c r="AB265" s="189"/>
    </row>
    <row r="273" spans="2:2" s="189" customFormat="1" x14ac:dyDescent="0.25"/>
    <row r="278" spans="2:2" x14ac:dyDescent="0.25">
      <c r="B278" s="12" t="s">
        <v>10</v>
      </c>
    </row>
    <row r="279" spans="2:2" x14ac:dyDescent="0.25">
      <c r="B279" s="12" t="s">
        <v>9</v>
      </c>
    </row>
    <row r="280" spans="2:2" x14ac:dyDescent="0.25">
      <c r="B280" s="12" t="s">
        <v>8</v>
      </c>
    </row>
    <row r="281" spans="2:2" x14ac:dyDescent="0.25">
      <c r="B281" s="12" t="s">
        <v>7</v>
      </c>
    </row>
    <row r="282" spans="2:2" x14ac:dyDescent="0.25">
      <c r="B282" s="13" t="s">
        <v>6</v>
      </c>
    </row>
    <row r="283" spans="2:2" x14ac:dyDescent="0.25">
      <c r="B283" s="13" t="s">
        <v>151</v>
      </c>
    </row>
    <row r="284" spans="2:2" x14ac:dyDescent="0.25">
      <c r="B284" s="13" t="s">
        <v>156</v>
      </c>
    </row>
    <row r="285" spans="2:2" x14ac:dyDescent="0.25">
      <c r="B285" s="13" t="s">
        <v>161</v>
      </c>
    </row>
    <row r="289" spans="2:28" ht="15.75" thickBot="1" x14ac:dyDescent="0.3"/>
    <row r="290" spans="2:28" ht="15.75" thickBot="1" x14ac:dyDescent="0.3">
      <c r="B290" s="590" t="s">
        <v>164</v>
      </c>
      <c r="C290" s="591"/>
      <c r="D290" s="591"/>
      <c r="E290" s="591"/>
      <c r="F290" s="591"/>
      <c r="G290" s="591"/>
      <c r="H290" s="591"/>
      <c r="I290" s="591"/>
      <c r="J290" s="591"/>
      <c r="K290" s="591"/>
      <c r="L290" s="591"/>
      <c r="M290" s="591"/>
      <c r="N290" s="591"/>
      <c r="O290" s="591"/>
      <c r="P290" s="591"/>
      <c r="Q290" s="591"/>
      <c r="R290" s="591"/>
      <c r="S290" s="591"/>
      <c r="T290" s="591"/>
      <c r="U290" s="591"/>
      <c r="V290" s="591"/>
      <c r="W290" s="591"/>
      <c r="X290" s="592"/>
      <c r="Y290" s="189"/>
      <c r="Z290" s="189"/>
      <c r="AA290" s="189"/>
      <c r="AB290" s="189"/>
    </row>
    <row r="291" spans="2:28" ht="15.75" thickBot="1" x14ac:dyDescent="0.3">
      <c r="B291" s="247" t="s">
        <v>105</v>
      </c>
      <c r="C291" s="263">
        <v>0</v>
      </c>
      <c r="D291" s="263">
        <v>1</v>
      </c>
      <c r="E291" s="263">
        <v>2</v>
      </c>
      <c r="F291" s="263">
        <v>3</v>
      </c>
      <c r="G291" s="263">
        <v>4</v>
      </c>
      <c r="H291" s="263">
        <v>5</v>
      </c>
      <c r="I291" s="263">
        <v>6</v>
      </c>
      <c r="J291" s="263">
        <v>7</v>
      </c>
      <c r="K291" s="263">
        <v>8</v>
      </c>
      <c r="L291" s="263">
        <v>9</v>
      </c>
      <c r="M291" s="263">
        <v>10</v>
      </c>
      <c r="N291" s="263">
        <v>11</v>
      </c>
      <c r="O291" s="263">
        <v>12</v>
      </c>
      <c r="P291" s="263">
        <v>13</v>
      </c>
      <c r="Q291" s="263">
        <v>14</v>
      </c>
      <c r="R291" s="263">
        <v>15</v>
      </c>
      <c r="S291" s="263">
        <v>16</v>
      </c>
      <c r="T291" s="263">
        <v>17</v>
      </c>
      <c r="U291" s="263">
        <v>18</v>
      </c>
      <c r="V291" s="263">
        <v>19</v>
      </c>
      <c r="W291" s="262" t="s">
        <v>106</v>
      </c>
      <c r="X291" s="248" t="s">
        <v>5</v>
      </c>
      <c r="Y291" s="189"/>
      <c r="Z291" s="628" t="s">
        <v>138</v>
      </c>
      <c r="AA291" s="628" t="s">
        <v>136</v>
      </c>
      <c r="AB291" s="631" t="s">
        <v>137</v>
      </c>
    </row>
    <row r="292" spans="2:28" x14ac:dyDescent="0.25">
      <c r="B292" s="251" t="s">
        <v>102</v>
      </c>
      <c r="C292" s="253"/>
      <c r="D292" s="253"/>
      <c r="E292" s="256">
        <v>23</v>
      </c>
      <c r="F292" s="258">
        <v>112</v>
      </c>
      <c r="G292" s="257">
        <v>5</v>
      </c>
      <c r="H292" s="257"/>
      <c r="I292" s="259">
        <v>1</v>
      </c>
      <c r="J292" s="259"/>
      <c r="K292" s="259"/>
      <c r="L292" s="260"/>
      <c r="M292" s="260"/>
      <c r="N292" s="256"/>
      <c r="O292" s="256"/>
      <c r="P292" s="256"/>
      <c r="Q292" s="256"/>
      <c r="R292" s="256"/>
      <c r="S292" s="256"/>
      <c r="T292" s="256"/>
      <c r="U292" s="256"/>
      <c r="V292" s="256"/>
      <c r="W292" s="256"/>
      <c r="X292" s="358">
        <v>141</v>
      </c>
      <c r="Y292" s="189"/>
      <c r="Z292" s="629"/>
      <c r="AA292" s="629"/>
      <c r="AB292" s="631"/>
    </row>
    <row r="293" spans="2:28" x14ac:dyDescent="0.25">
      <c r="B293" s="255" t="s">
        <v>103</v>
      </c>
      <c r="C293" s="250"/>
      <c r="D293" s="250"/>
      <c r="E293" s="256"/>
      <c r="F293" s="257">
        <v>54</v>
      </c>
      <c r="G293" s="258">
        <v>199</v>
      </c>
      <c r="H293" s="257">
        <v>4</v>
      </c>
      <c r="I293" s="257">
        <v>1</v>
      </c>
      <c r="J293" s="259"/>
      <c r="K293" s="259"/>
      <c r="L293" s="259"/>
      <c r="M293" s="260"/>
      <c r="N293" s="260"/>
      <c r="O293" s="256"/>
      <c r="P293" s="256"/>
      <c r="Q293" s="256"/>
      <c r="R293" s="256"/>
      <c r="S293" s="256"/>
      <c r="T293" s="256"/>
      <c r="U293" s="256"/>
      <c r="V293" s="256"/>
      <c r="W293" s="256"/>
      <c r="X293" s="359">
        <v>258</v>
      </c>
      <c r="Y293" s="189"/>
      <c r="Z293" s="630"/>
      <c r="AA293" s="630"/>
      <c r="AB293" s="631"/>
    </row>
    <row r="294" spans="2:28" x14ac:dyDescent="0.25">
      <c r="B294" s="254" t="s">
        <v>17</v>
      </c>
      <c r="C294" s="250"/>
      <c r="D294" s="250"/>
      <c r="E294" s="256"/>
      <c r="F294" s="259">
        <v>1</v>
      </c>
      <c r="G294" s="257">
        <v>594</v>
      </c>
      <c r="H294" s="261">
        <v>1558</v>
      </c>
      <c r="I294" s="257">
        <v>56</v>
      </c>
      <c r="J294" s="257">
        <v>12</v>
      </c>
      <c r="K294" s="259">
        <v>5</v>
      </c>
      <c r="L294" s="259">
        <v>4</v>
      </c>
      <c r="M294" s="259">
        <v>4</v>
      </c>
      <c r="N294" s="260">
        <v>5</v>
      </c>
      <c r="O294" s="260">
        <v>3</v>
      </c>
      <c r="P294" s="260">
        <v>1</v>
      </c>
      <c r="Q294" s="256">
        <v>3</v>
      </c>
      <c r="R294" s="256">
        <v>3</v>
      </c>
      <c r="S294" s="256">
        <v>3</v>
      </c>
      <c r="T294" s="256">
        <v>3</v>
      </c>
      <c r="U294" s="256">
        <v>2</v>
      </c>
      <c r="V294" s="256">
        <v>1</v>
      </c>
      <c r="W294" s="256">
        <v>3</v>
      </c>
      <c r="X294" s="360">
        <v>2261</v>
      </c>
      <c r="Y294" s="189"/>
      <c r="Z294" s="318" t="s">
        <v>17</v>
      </c>
      <c r="AA294" s="153">
        <f>SUM(K294:W294)</f>
        <v>40</v>
      </c>
      <c r="AB294" s="188">
        <f>AA294/X294</f>
        <v>1.7691287041132243E-2</v>
      </c>
    </row>
    <row r="295" spans="2:28" x14ac:dyDescent="0.25">
      <c r="B295" s="254" t="s">
        <v>107</v>
      </c>
      <c r="C295" s="250"/>
      <c r="D295" s="250"/>
      <c r="E295" s="256"/>
      <c r="F295" s="260"/>
      <c r="G295" s="259">
        <v>4</v>
      </c>
      <c r="H295" s="257">
        <v>623</v>
      </c>
      <c r="I295" s="261">
        <v>1806</v>
      </c>
      <c r="J295" s="257">
        <v>367</v>
      </c>
      <c r="K295" s="257">
        <v>105</v>
      </c>
      <c r="L295" s="259">
        <v>44</v>
      </c>
      <c r="M295" s="259">
        <v>19</v>
      </c>
      <c r="N295" s="259">
        <v>5</v>
      </c>
      <c r="O295" s="260">
        <v>5</v>
      </c>
      <c r="P295" s="260">
        <v>3</v>
      </c>
      <c r="Q295" s="260"/>
      <c r="R295" s="260"/>
      <c r="S295" s="260"/>
      <c r="T295" s="260"/>
      <c r="U295" s="260"/>
      <c r="V295" s="260"/>
      <c r="W295" s="260"/>
      <c r="X295" s="360">
        <v>2981</v>
      </c>
      <c r="Y295" s="189"/>
      <c r="Z295" s="318" t="s">
        <v>107</v>
      </c>
      <c r="AA295" s="153">
        <f>SUM(L295:W295)</f>
        <v>76</v>
      </c>
      <c r="AB295" s="188">
        <f t="shared" ref="AB295:AB305" si="10">AA295/X295</f>
        <v>2.5494800402549481E-2</v>
      </c>
    </row>
    <row r="296" spans="2:28" x14ac:dyDescent="0.25">
      <c r="B296" s="254" t="s">
        <v>108</v>
      </c>
      <c r="C296" s="250"/>
      <c r="D296" s="250"/>
      <c r="E296" s="256"/>
      <c r="F296" s="260"/>
      <c r="G296" s="260"/>
      <c r="H296" s="259">
        <v>4</v>
      </c>
      <c r="I296" s="257">
        <v>495</v>
      </c>
      <c r="J296" s="261">
        <v>1720</v>
      </c>
      <c r="K296" s="257">
        <v>490</v>
      </c>
      <c r="L296" s="257">
        <v>180</v>
      </c>
      <c r="M296" s="259">
        <v>57</v>
      </c>
      <c r="N296" s="259">
        <v>25</v>
      </c>
      <c r="O296" s="259">
        <v>8</v>
      </c>
      <c r="P296" s="260"/>
      <c r="Q296" s="260"/>
      <c r="R296" s="260">
        <v>1</v>
      </c>
      <c r="S296" s="260"/>
      <c r="T296" s="260"/>
      <c r="U296" s="260"/>
      <c r="V296" s="260"/>
      <c r="W296" s="260"/>
      <c r="X296" s="360">
        <v>2980</v>
      </c>
      <c r="Y296" s="189"/>
      <c r="Z296" s="318" t="s">
        <v>108</v>
      </c>
      <c r="AA296" s="153">
        <f>SUM(M296:W296)</f>
        <v>91</v>
      </c>
      <c r="AB296" s="188">
        <f t="shared" si="10"/>
        <v>3.0536912751677851E-2</v>
      </c>
    </row>
    <row r="297" spans="2:28" x14ac:dyDescent="0.25">
      <c r="B297" s="254" t="s">
        <v>109</v>
      </c>
      <c r="C297" s="250"/>
      <c r="D297" s="250"/>
      <c r="E297" s="256"/>
      <c r="F297" s="256"/>
      <c r="G297" s="260"/>
      <c r="H297" s="260"/>
      <c r="I297" s="259">
        <v>7</v>
      </c>
      <c r="J297" s="257">
        <v>392</v>
      </c>
      <c r="K297" s="261">
        <v>1624</v>
      </c>
      <c r="L297" s="257">
        <v>545</v>
      </c>
      <c r="M297" s="257">
        <v>207</v>
      </c>
      <c r="N297" s="259">
        <v>96</v>
      </c>
      <c r="O297" s="259">
        <v>41</v>
      </c>
      <c r="P297" s="259">
        <v>11</v>
      </c>
      <c r="Q297" s="260">
        <v>6</v>
      </c>
      <c r="R297" s="260"/>
      <c r="S297" s="260">
        <v>1</v>
      </c>
      <c r="T297" s="260"/>
      <c r="U297" s="260"/>
      <c r="V297" s="260"/>
      <c r="W297" s="260"/>
      <c r="X297" s="360">
        <v>2930</v>
      </c>
      <c r="Y297" s="189"/>
      <c r="Z297" s="318" t="s">
        <v>109</v>
      </c>
      <c r="AA297" s="153">
        <f>SUM(N297:W297)</f>
        <v>155</v>
      </c>
      <c r="AB297" s="188">
        <f t="shared" si="10"/>
        <v>5.2901023890784986E-2</v>
      </c>
    </row>
    <row r="298" spans="2:28" x14ac:dyDescent="0.25">
      <c r="B298" s="254" t="s">
        <v>110</v>
      </c>
      <c r="C298" s="250"/>
      <c r="D298" s="250"/>
      <c r="E298" s="256"/>
      <c r="F298" s="256"/>
      <c r="G298" s="256"/>
      <c r="H298" s="260"/>
      <c r="I298" s="260"/>
      <c r="J298" s="259">
        <v>3</v>
      </c>
      <c r="K298" s="257">
        <v>294</v>
      </c>
      <c r="L298" s="261">
        <v>1637</v>
      </c>
      <c r="M298" s="257">
        <v>536</v>
      </c>
      <c r="N298" s="257">
        <v>208</v>
      </c>
      <c r="O298" s="259">
        <v>97</v>
      </c>
      <c r="P298" s="259">
        <v>29</v>
      </c>
      <c r="Q298" s="259">
        <v>5</v>
      </c>
      <c r="R298" s="260">
        <v>2</v>
      </c>
      <c r="S298" s="260"/>
      <c r="T298" s="260"/>
      <c r="U298" s="260"/>
      <c r="V298" s="260"/>
      <c r="W298" s="260"/>
      <c r="X298" s="360">
        <v>2811</v>
      </c>
      <c r="Y298" s="189"/>
      <c r="Z298" s="318" t="s">
        <v>110</v>
      </c>
      <c r="AA298" s="153">
        <f>SUM(O298:W298)</f>
        <v>133</v>
      </c>
      <c r="AB298" s="188">
        <f t="shared" si="10"/>
        <v>4.7314123087869087E-2</v>
      </c>
    </row>
    <row r="299" spans="2:28" x14ac:dyDescent="0.25">
      <c r="B299" s="254" t="s">
        <v>111</v>
      </c>
      <c r="C299" s="250"/>
      <c r="D299" s="250"/>
      <c r="E299" s="256"/>
      <c r="F299" s="256"/>
      <c r="G299" s="256"/>
      <c r="H299" s="256"/>
      <c r="I299" s="260"/>
      <c r="J299" s="260"/>
      <c r="K299" s="259">
        <v>9</v>
      </c>
      <c r="L299" s="257">
        <v>291</v>
      </c>
      <c r="M299" s="261">
        <v>1480</v>
      </c>
      <c r="N299" s="257">
        <v>575</v>
      </c>
      <c r="O299" s="257">
        <v>232</v>
      </c>
      <c r="P299" s="259">
        <v>108</v>
      </c>
      <c r="Q299" s="259">
        <v>33</v>
      </c>
      <c r="R299" s="259">
        <v>9</v>
      </c>
      <c r="S299" s="260">
        <v>1</v>
      </c>
      <c r="T299" s="260">
        <v>2</v>
      </c>
      <c r="U299" s="260"/>
      <c r="V299" s="260"/>
      <c r="W299" s="260"/>
      <c r="X299" s="360">
        <v>2740</v>
      </c>
      <c r="Y299" s="189"/>
      <c r="Z299" s="318" t="s">
        <v>111</v>
      </c>
      <c r="AA299" s="153">
        <f>SUM(P299:W299)</f>
        <v>153</v>
      </c>
      <c r="AB299" s="188">
        <f t="shared" si="10"/>
        <v>5.583941605839416E-2</v>
      </c>
    </row>
    <row r="300" spans="2:28" x14ac:dyDescent="0.25">
      <c r="B300" s="254" t="s">
        <v>112</v>
      </c>
      <c r="C300" s="250"/>
      <c r="D300" s="250"/>
      <c r="E300" s="256"/>
      <c r="F300" s="256"/>
      <c r="G300" s="256"/>
      <c r="H300" s="256"/>
      <c r="I300" s="256"/>
      <c r="J300" s="260">
        <v>1</v>
      </c>
      <c r="K300" s="260"/>
      <c r="L300" s="259">
        <v>4</v>
      </c>
      <c r="M300" s="257">
        <v>300</v>
      </c>
      <c r="N300" s="261">
        <v>1438</v>
      </c>
      <c r="O300" s="257">
        <v>850</v>
      </c>
      <c r="P300" s="257">
        <v>506</v>
      </c>
      <c r="Q300" s="259">
        <v>264</v>
      </c>
      <c r="R300" s="259">
        <v>64</v>
      </c>
      <c r="S300" s="259">
        <v>14</v>
      </c>
      <c r="T300" s="260">
        <v>2</v>
      </c>
      <c r="U300" s="260"/>
      <c r="V300" s="260"/>
      <c r="W300" s="260">
        <v>1</v>
      </c>
      <c r="X300" s="360">
        <v>3444</v>
      </c>
      <c r="Y300" s="189"/>
      <c r="Z300" s="318" t="s">
        <v>112</v>
      </c>
      <c r="AA300" s="153">
        <f>SUM(Q300:W300)</f>
        <v>345</v>
      </c>
      <c r="AB300" s="188">
        <f t="shared" si="10"/>
        <v>0.10017421602787456</v>
      </c>
    </row>
    <row r="301" spans="2:28" x14ac:dyDescent="0.25">
      <c r="B301" s="254" t="s">
        <v>113</v>
      </c>
      <c r="C301" s="250"/>
      <c r="D301" s="250"/>
      <c r="E301" s="256"/>
      <c r="F301" s="256"/>
      <c r="G301" s="256">
        <v>1</v>
      </c>
      <c r="H301" s="256"/>
      <c r="I301" s="256"/>
      <c r="J301" s="256"/>
      <c r="K301" s="260"/>
      <c r="L301" s="260"/>
      <c r="M301" s="259">
        <v>4</v>
      </c>
      <c r="N301" s="257">
        <v>268</v>
      </c>
      <c r="O301" s="261">
        <v>1199</v>
      </c>
      <c r="P301" s="257">
        <v>735</v>
      </c>
      <c r="Q301" s="257">
        <v>358</v>
      </c>
      <c r="R301" s="259">
        <v>147</v>
      </c>
      <c r="S301" s="259">
        <v>45</v>
      </c>
      <c r="T301" s="259">
        <v>6</v>
      </c>
      <c r="U301" s="260">
        <v>1</v>
      </c>
      <c r="V301" s="260">
        <v>1</v>
      </c>
      <c r="W301" s="260"/>
      <c r="X301" s="360">
        <v>2765</v>
      </c>
      <c r="Y301" s="189"/>
      <c r="Z301" s="318" t="s">
        <v>113</v>
      </c>
      <c r="AA301" s="153">
        <f>SUM(R301:W301)</f>
        <v>200</v>
      </c>
      <c r="AB301" s="188">
        <f t="shared" si="10"/>
        <v>7.2332730560578665E-2</v>
      </c>
    </row>
    <row r="302" spans="2:28" x14ac:dyDescent="0.25">
      <c r="B302" s="254" t="s">
        <v>114</v>
      </c>
      <c r="C302" s="250"/>
      <c r="D302" s="250"/>
      <c r="E302" s="256"/>
      <c r="F302" s="256"/>
      <c r="G302" s="256"/>
      <c r="H302" s="256"/>
      <c r="I302" s="256"/>
      <c r="J302" s="256"/>
      <c r="K302" s="256"/>
      <c r="L302" s="260"/>
      <c r="M302" s="260"/>
      <c r="N302" s="259">
        <v>4</v>
      </c>
      <c r="O302" s="257">
        <v>222</v>
      </c>
      <c r="P302" s="261">
        <v>926</v>
      </c>
      <c r="Q302" s="257">
        <v>640</v>
      </c>
      <c r="R302" s="257">
        <v>388</v>
      </c>
      <c r="S302" s="259">
        <v>124</v>
      </c>
      <c r="T302" s="259">
        <v>30</v>
      </c>
      <c r="U302" s="259">
        <v>5</v>
      </c>
      <c r="V302" s="260"/>
      <c r="W302" s="260"/>
      <c r="X302" s="360">
        <v>2339</v>
      </c>
      <c r="Y302" s="189"/>
      <c r="Z302" s="318" t="s">
        <v>114</v>
      </c>
      <c r="AA302" s="153">
        <f>SUM(S302:W302)</f>
        <v>159</v>
      </c>
      <c r="AB302" s="188">
        <f t="shared" si="10"/>
        <v>6.7977768277041467E-2</v>
      </c>
    </row>
    <row r="303" spans="2:28" x14ac:dyDescent="0.25">
      <c r="B303" s="254" t="s">
        <v>115</v>
      </c>
      <c r="C303" s="250"/>
      <c r="D303" s="250"/>
      <c r="E303" s="256"/>
      <c r="F303" s="256"/>
      <c r="G303" s="256"/>
      <c r="H303" s="256"/>
      <c r="I303" s="256"/>
      <c r="J303" s="256"/>
      <c r="K303" s="256"/>
      <c r="L303" s="256"/>
      <c r="M303" s="260"/>
      <c r="N303" s="260">
        <v>1</v>
      </c>
      <c r="O303" s="259">
        <v>2</v>
      </c>
      <c r="P303" s="257">
        <v>257</v>
      </c>
      <c r="Q303" s="261">
        <v>783</v>
      </c>
      <c r="R303" s="257">
        <v>545</v>
      </c>
      <c r="S303" s="257">
        <v>234</v>
      </c>
      <c r="T303" s="259">
        <v>89</v>
      </c>
      <c r="U303" s="259">
        <v>17</v>
      </c>
      <c r="V303" s="259">
        <v>2</v>
      </c>
      <c r="W303" s="260">
        <v>2</v>
      </c>
      <c r="X303" s="360">
        <v>1932</v>
      </c>
      <c r="Y303" s="189"/>
      <c r="Z303" s="318" t="s">
        <v>115</v>
      </c>
      <c r="AA303" s="153">
        <f>SUM(T303:W303)</f>
        <v>110</v>
      </c>
      <c r="AB303" s="188">
        <f t="shared" si="10"/>
        <v>5.6935817805383024E-2</v>
      </c>
    </row>
    <row r="304" spans="2:28" x14ac:dyDescent="0.25">
      <c r="B304" s="254" t="s">
        <v>116</v>
      </c>
      <c r="C304" s="250"/>
      <c r="D304" s="250"/>
      <c r="E304" s="256"/>
      <c r="F304" s="256"/>
      <c r="G304" s="256"/>
      <c r="H304" s="256"/>
      <c r="I304" s="256"/>
      <c r="J304" s="256"/>
      <c r="K304" s="256"/>
      <c r="L304" s="256"/>
      <c r="M304" s="256"/>
      <c r="N304" s="260"/>
      <c r="O304" s="260"/>
      <c r="P304" s="259">
        <v>13</v>
      </c>
      <c r="Q304" s="257">
        <v>248</v>
      </c>
      <c r="R304" s="261">
        <v>706</v>
      </c>
      <c r="S304" s="257">
        <v>445</v>
      </c>
      <c r="T304" s="257">
        <v>208</v>
      </c>
      <c r="U304" s="259">
        <v>58</v>
      </c>
      <c r="V304" s="259">
        <v>16</v>
      </c>
      <c r="W304" s="259">
        <v>7</v>
      </c>
      <c r="X304" s="360">
        <v>1701</v>
      </c>
      <c r="Y304" s="189"/>
      <c r="Z304" s="318" t="s">
        <v>116</v>
      </c>
      <c r="AA304" s="153">
        <f>SUM(U304:W304)</f>
        <v>81</v>
      </c>
      <c r="AB304" s="188">
        <f t="shared" si="10"/>
        <v>4.7619047619047616E-2</v>
      </c>
    </row>
    <row r="305" spans="2:28" x14ac:dyDescent="0.25">
      <c r="B305" s="254" t="s">
        <v>117</v>
      </c>
      <c r="C305" s="250"/>
      <c r="D305" s="250"/>
      <c r="E305" s="256"/>
      <c r="F305" s="256"/>
      <c r="G305" s="256"/>
      <c r="H305" s="256"/>
      <c r="I305" s="256"/>
      <c r="J305" s="256">
        <v>1</v>
      </c>
      <c r="K305" s="256"/>
      <c r="L305" s="256"/>
      <c r="M305" s="256"/>
      <c r="N305" s="256"/>
      <c r="O305" s="260"/>
      <c r="P305" s="260"/>
      <c r="Q305" s="259">
        <v>6</v>
      </c>
      <c r="R305" s="257">
        <v>266</v>
      </c>
      <c r="S305" s="261">
        <v>564</v>
      </c>
      <c r="T305" s="257">
        <v>284</v>
      </c>
      <c r="U305" s="257">
        <v>141</v>
      </c>
      <c r="V305" s="259">
        <v>28</v>
      </c>
      <c r="W305" s="259">
        <v>9</v>
      </c>
      <c r="X305" s="360">
        <v>1299</v>
      </c>
      <c r="Y305" s="189"/>
      <c r="Z305" s="318" t="s">
        <v>117</v>
      </c>
      <c r="AA305" s="153">
        <f>SUM(V305:W305)</f>
        <v>37</v>
      </c>
      <c r="AB305" s="188">
        <f t="shared" si="10"/>
        <v>2.848344880677444E-2</v>
      </c>
    </row>
    <row r="306" spans="2:28" x14ac:dyDescent="0.25">
      <c r="B306" s="255" t="s">
        <v>118</v>
      </c>
      <c r="C306" s="250"/>
      <c r="D306" s="250"/>
      <c r="E306" s="256"/>
      <c r="F306" s="256"/>
      <c r="G306" s="256"/>
      <c r="H306" s="256"/>
      <c r="I306" s="256"/>
      <c r="J306" s="256"/>
      <c r="K306" s="256"/>
      <c r="L306" s="256"/>
      <c r="M306" s="256"/>
      <c r="N306" s="256"/>
      <c r="O306" s="256"/>
      <c r="P306" s="256"/>
      <c r="Q306" s="260"/>
      <c r="R306" s="259"/>
      <c r="S306" s="257">
        <v>4</v>
      </c>
      <c r="T306" s="258">
        <v>21</v>
      </c>
      <c r="U306" s="257">
        <v>17</v>
      </c>
      <c r="V306" s="257">
        <v>7</v>
      </c>
      <c r="W306" s="259">
        <v>16</v>
      </c>
      <c r="X306" s="359">
        <v>65</v>
      </c>
      <c r="Y306" s="189"/>
      <c r="Z306" s="307" t="s">
        <v>139</v>
      </c>
      <c r="AA306" s="164">
        <f>SUM(AA294:AA305)</f>
        <v>1580</v>
      </c>
      <c r="AB306" s="139">
        <f>AA306/30183</f>
        <v>5.2347347844813305E-2</v>
      </c>
    </row>
    <row r="307" spans="2:28" x14ac:dyDescent="0.25">
      <c r="B307" s="255" t="s">
        <v>119</v>
      </c>
      <c r="C307" s="250"/>
      <c r="D307" s="250"/>
      <c r="E307" s="256"/>
      <c r="F307" s="256"/>
      <c r="G307" s="256"/>
      <c r="H307" s="256"/>
      <c r="I307" s="256"/>
      <c r="J307" s="256"/>
      <c r="K307" s="256"/>
      <c r="L307" s="256"/>
      <c r="M307" s="256"/>
      <c r="N307" s="256"/>
      <c r="O307" s="256"/>
      <c r="P307" s="256"/>
      <c r="Q307" s="260"/>
      <c r="R307" s="260"/>
      <c r="S307" s="259"/>
      <c r="T307" s="257"/>
      <c r="U307" s="258">
        <v>1</v>
      </c>
      <c r="V307" s="257">
        <v>10</v>
      </c>
      <c r="W307" s="257">
        <v>28</v>
      </c>
      <c r="X307" s="359">
        <v>39</v>
      </c>
      <c r="Y307" s="189"/>
      <c r="Z307" s="189"/>
      <c r="AA307" s="189"/>
      <c r="AB307" s="189"/>
    </row>
    <row r="308" spans="2:28" x14ac:dyDescent="0.25">
      <c r="B308" s="254" t="s">
        <v>121</v>
      </c>
      <c r="C308" s="250"/>
      <c r="D308" s="250"/>
      <c r="E308" s="256"/>
      <c r="F308" s="256"/>
      <c r="G308" s="256"/>
      <c r="H308" s="256"/>
      <c r="I308" s="256"/>
      <c r="J308" s="256"/>
      <c r="K308" s="256"/>
      <c r="L308" s="260"/>
      <c r="M308" s="260"/>
      <c r="N308" s="259"/>
      <c r="O308" s="259">
        <v>1</v>
      </c>
      <c r="P308" s="257">
        <v>2</v>
      </c>
      <c r="Q308" s="257">
        <v>7</v>
      </c>
      <c r="R308" s="257">
        <v>9</v>
      </c>
      <c r="S308" s="257">
        <v>7</v>
      </c>
      <c r="T308" s="257">
        <v>18</v>
      </c>
      <c r="U308" s="257">
        <v>51</v>
      </c>
      <c r="V308" s="257">
        <v>52</v>
      </c>
      <c r="W308" s="257">
        <v>1965</v>
      </c>
      <c r="X308" s="360">
        <v>2112</v>
      </c>
      <c r="Y308" s="189"/>
      <c r="Z308" s="189"/>
      <c r="AA308" s="189"/>
      <c r="AB308" s="189"/>
    </row>
    <row r="309" spans="2:28" x14ac:dyDescent="0.25">
      <c r="B309" s="254" t="s">
        <v>120</v>
      </c>
      <c r="C309" s="250"/>
      <c r="D309" s="250"/>
      <c r="E309" s="256"/>
      <c r="F309" s="256"/>
      <c r="G309" s="256"/>
      <c r="H309" s="256"/>
      <c r="I309" s="256"/>
      <c r="J309" s="256"/>
      <c r="K309" s="256"/>
      <c r="L309" s="260"/>
      <c r="M309" s="260"/>
      <c r="N309" s="260"/>
      <c r="O309" s="259">
        <v>2</v>
      </c>
      <c r="P309" s="259">
        <v>4</v>
      </c>
      <c r="Q309" s="257">
        <v>14</v>
      </c>
      <c r="R309" s="257">
        <v>6</v>
      </c>
      <c r="S309" s="257">
        <v>6</v>
      </c>
      <c r="T309" s="257">
        <v>1</v>
      </c>
      <c r="U309" s="257">
        <v>4</v>
      </c>
      <c r="V309" s="257"/>
      <c r="W309" s="257">
        <v>58</v>
      </c>
      <c r="X309" s="360">
        <v>95</v>
      </c>
      <c r="Y309" s="189"/>
      <c r="Z309" s="189"/>
      <c r="AA309" s="189"/>
      <c r="AB309" s="189"/>
    </row>
    <row r="310" spans="2:28" x14ac:dyDescent="0.25">
      <c r="B310" s="254" t="s">
        <v>122</v>
      </c>
      <c r="C310" s="250"/>
      <c r="D310" s="250"/>
      <c r="E310" s="256"/>
      <c r="F310" s="256"/>
      <c r="G310" s="256"/>
      <c r="H310" s="256"/>
      <c r="I310" s="256"/>
      <c r="J310" s="256"/>
      <c r="K310" s="256"/>
      <c r="L310" s="260"/>
      <c r="M310" s="260">
        <v>1</v>
      </c>
      <c r="N310" s="260"/>
      <c r="O310" s="260">
        <v>3</v>
      </c>
      <c r="P310" s="259">
        <v>9</v>
      </c>
      <c r="Q310" s="259">
        <v>49</v>
      </c>
      <c r="R310" s="257">
        <v>202</v>
      </c>
      <c r="S310" s="257">
        <v>144</v>
      </c>
      <c r="T310" s="257">
        <v>76</v>
      </c>
      <c r="U310" s="257">
        <v>40</v>
      </c>
      <c r="V310" s="257">
        <v>41</v>
      </c>
      <c r="W310" s="257">
        <v>937</v>
      </c>
      <c r="X310" s="360">
        <v>1502</v>
      </c>
      <c r="Y310" s="189"/>
      <c r="Z310" s="189"/>
      <c r="AA310" s="189"/>
      <c r="AB310" s="189"/>
    </row>
    <row r="311" spans="2:28" x14ac:dyDescent="0.25">
      <c r="B311" s="254" t="s">
        <v>123</v>
      </c>
      <c r="C311" s="250"/>
      <c r="D311" s="250"/>
      <c r="E311" s="256"/>
      <c r="F311" s="256"/>
      <c r="G311" s="256"/>
      <c r="H311" s="256"/>
      <c r="I311" s="256"/>
      <c r="J311" s="256"/>
      <c r="K311" s="256"/>
      <c r="L311" s="260"/>
      <c r="M311" s="260"/>
      <c r="N311" s="260"/>
      <c r="O311" s="260"/>
      <c r="P311" s="260"/>
      <c r="Q311" s="259">
        <v>21</v>
      </c>
      <c r="R311" s="259">
        <v>107</v>
      </c>
      <c r="S311" s="257">
        <v>243</v>
      </c>
      <c r="T311" s="257">
        <v>157</v>
      </c>
      <c r="U311" s="257">
        <v>96</v>
      </c>
      <c r="V311" s="257">
        <v>56</v>
      </c>
      <c r="W311" s="257">
        <v>244</v>
      </c>
      <c r="X311" s="360">
        <v>924</v>
      </c>
      <c r="Y311" s="189"/>
      <c r="Z311" s="189"/>
      <c r="AA311" s="189"/>
      <c r="AB311" s="189"/>
    </row>
    <row r="312" spans="2:28" x14ac:dyDescent="0.25">
      <c r="B312" s="254" t="s">
        <v>124</v>
      </c>
      <c r="C312" s="250"/>
      <c r="D312" s="250"/>
      <c r="E312" s="256"/>
      <c r="F312" s="256"/>
      <c r="G312" s="256"/>
      <c r="H312" s="256"/>
      <c r="I312" s="256"/>
      <c r="J312" s="256"/>
      <c r="K312" s="256"/>
      <c r="L312" s="260"/>
      <c r="M312" s="260"/>
      <c r="N312" s="260"/>
      <c r="O312" s="260"/>
      <c r="P312" s="260"/>
      <c r="Q312" s="260">
        <v>5</v>
      </c>
      <c r="R312" s="259">
        <v>28</v>
      </c>
      <c r="S312" s="259">
        <v>113</v>
      </c>
      <c r="T312" s="257">
        <v>163</v>
      </c>
      <c r="U312" s="257">
        <v>118</v>
      </c>
      <c r="V312" s="257">
        <v>70</v>
      </c>
      <c r="W312" s="257">
        <v>246</v>
      </c>
      <c r="X312" s="360">
        <v>743</v>
      </c>
      <c r="Y312" s="189"/>
      <c r="Z312" s="189"/>
      <c r="AA312" s="189"/>
      <c r="AB312" s="189"/>
    </row>
    <row r="313" spans="2:28" x14ac:dyDescent="0.25">
      <c r="B313" s="254" t="s">
        <v>125</v>
      </c>
      <c r="C313" s="250"/>
      <c r="D313" s="250"/>
      <c r="E313" s="256"/>
      <c r="F313" s="256"/>
      <c r="G313" s="256"/>
      <c r="H313" s="256"/>
      <c r="I313" s="256"/>
      <c r="J313" s="256"/>
      <c r="K313" s="256"/>
      <c r="L313" s="260"/>
      <c r="M313" s="260"/>
      <c r="N313" s="260"/>
      <c r="O313" s="260"/>
      <c r="P313" s="260">
        <v>1</v>
      </c>
      <c r="Q313" s="260"/>
      <c r="R313" s="260">
        <v>18</v>
      </c>
      <c r="S313" s="259">
        <v>85</v>
      </c>
      <c r="T313" s="259">
        <v>160</v>
      </c>
      <c r="U313" s="257">
        <v>111</v>
      </c>
      <c r="V313" s="257">
        <v>66</v>
      </c>
      <c r="W313" s="257">
        <v>161</v>
      </c>
      <c r="X313" s="360">
        <v>602</v>
      </c>
      <c r="Y313" s="189"/>
      <c r="Z313" s="189"/>
      <c r="AA313" s="189"/>
      <c r="AB313" s="189"/>
    </row>
    <row r="314" spans="2:28" ht="15.75" thickBot="1" x14ac:dyDescent="0.3">
      <c r="B314" s="249" t="s">
        <v>37</v>
      </c>
      <c r="C314" s="252"/>
      <c r="D314" s="252"/>
      <c r="E314" s="256"/>
      <c r="F314" s="256"/>
      <c r="G314" s="256"/>
      <c r="H314" s="256"/>
      <c r="I314" s="256"/>
      <c r="J314" s="256"/>
      <c r="K314" s="256"/>
      <c r="L314" s="260"/>
      <c r="M314" s="260">
        <v>1</v>
      </c>
      <c r="N314" s="259">
        <v>1</v>
      </c>
      <c r="O314" s="259">
        <v>6</v>
      </c>
      <c r="P314" s="257">
        <v>5</v>
      </c>
      <c r="Q314" s="257">
        <v>5</v>
      </c>
      <c r="R314" s="257"/>
      <c r="S314" s="257"/>
      <c r="T314" s="257">
        <v>1</v>
      </c>
      <c r="U314" s="257"/>
      <c r="V314" s="257"/>
      <c r="W314" s="257"/>
      <c r="X314" s="361">
        <v>19</v>
      </c>
      <c r="Y314" s="189"/>
      <c r="Z314" s="189"/>
      <c r="AA314" s="189"/>
      <c r="AB314" s="189"/>
    </row>
    <row r="315" spans="2:28" ht="15.75" thickBot="1" x14ac:dyDescent="0.3">
      <c r="B315" s="246" t="s">
        <v>104</v>
      </c>
      <c r="C315" s="355"/>
      <c r="D315" s="355"/>
      <c r="E315" s="355">
        <v>23</v>
      </c>
      <c r="F315" s="355">
        <v>167</v>
      </c>
      <c r="G315" s="355">
        <v>803</v>
      </c>
      <c r="H315" s="355">
        <v>2189</v>
      </c>
      <c r="I315" s="355">
        <v>2366</v>
      </c>
      <c r="J315" s="355">
        <v>2496</v>
      </c>
      <c r="K315" s="355">
        <v>2527</v>
      </c>
      <c r="L315" s="355">
        <v>2705</v>
      </c>
      <c r="M315" s="355">
        <v>2609</v>
      </c>
      <c r="N315" s="355">
        <v>2626</v>
      </c>
      <c r="O315" s="355">
        <v>2671</v>
      </c>
      <c r="P315" s="355">
        <v>2610</v>
      </c>
      <c r="Q315" s="355">
        <v>2447</v>
      </c>
      <c r="R315" s="355">
        <v>2501</v>
      </c>
      <c r="S315" s="355">
        <v>2033</v>
      </c>
      <c r="T315" s="355">
        <v>1221</v>
      </c>
      <c r="U315" s="355">
        <v>662</v>
      </c>
      <c r="V315" s="355">
        <v>350</v>
      </c>
      <c r="W315" s="356">
        <v>3677</v>
      </c>
      <c r="X315" s="357">
        <v>36683</v>
      </c>
      <c r="Y315" s="189"/>
      <c r="Z315" s="189"/>
      <c r="AA315" s="189"/>
      <c r="AB315" s="189"/>
    </row>
    <row r="316" spans="2:28" ht="15.75" thickBot="1" x14ac:dyDescent="0.3">
      <c r="B316" s="189"/>
      <c r="C316" s="189"/>
      <c r="D316" s="189"/>
      <c r="E316" s="189"/>
      <c r="F316" s="189"/>
      <c r="G316" s="189"/>
      <c r="H316" s="189"/>
      <c r="I316" s="189"/>
      <c r="J316" s="189"/>
      <c r="K316" s="189"/>
      <c r="L316" s="189"/>
      <c r="M316" s="189"/>
      <c r="N316" s="189"/>
      <c r="O316" s="189"/>
      <c r="P316" s="189"/>
      <c r="Q316" s="189"/>
      <c r="R316" s="189"/>
      <c r="S316" s="189"/>
      <c r="T316" s="189"/>
      <c r="U316" s="189"/>
      <c r="V316" s="189"/>
      <c r="W316" s="189"/>
      <c r="X316" s="189"/>
      <c r="Y316" s="189"/>
      <c r="Z316" s="189"/>
      <c r="AA316" s="189"/>
      <c r="AB316" s="189"/>
    </row>
    <row r="317" spans="2:28" ht="15.75" thickBot="1" x14ac:dyDescent="0.3">
      <c r="B317" s="166"/>
      <c r="C317" s="167"/>
      <c r="D317" s="168" t="s">
        <v>126</v>
      </c>
      <c r="E317" s="169" t="s">
        <v>127</v>
      </c>
      <c r="F317" s="169" t="s">
        <v>128</v>
      </c>
      <c r="G317" s="169" t="s">
        <v>37</v>
      </c>
      <c r="H317" s="169" t="s">
        <v>129</v>
      </c>
      <c r="I317" s="169" t="s">
        <v>38</v>
      </c>
      <c r="J317" s="170" t="s">
        <v>130</v>
      </c>
      <c r="K317" s="189"/>
      <c r="L317" s="189"/>
      <c r="M317" s="189"/>
      <c r="N317" s="189"/>
      <c r="O317" s="189"/>
      <c r="P317" s="189"/>
      <c r="Q317" s="189"/>
      <c r="R317" s="189"/>
      <c r="S317" s="189"/>
      <c r="T317" s="189"/>
      <c r="U317" s="189"/>
      <c r="V317" s="189"/>
      <c r="W317" s="189"/>
      <c r="X317" s="189"/>
      <c r="Y317" s="189"/>
      <c r="Z317" s="189"/>
      <c r="AA317" s="189"/>
      <c r="AB317" s="189"/>
    </row>
    <row r="318" spans="2:28" x14ac:dyDescent="0.25">
      <c r="B318" s="140" t="s">
        <v>131</v>
      </c>
      <c r="C318" s="171"/>
      <c r="D318" s="171">
        <f>SUM(F292,G293)</f>
        <v>311</v>
      </c>
      <c r="E318" s="171">
        <f>H294+I295+J296+K297+L298+M299+N300+O301+P302+Q303+R304+S305</f>
        <v>15441</v>
      </c>
      <c r="F318" s="171">
        <f>T306+U307</f>
        <v>22</v>
      </c>
      <c r="G318" s="172">
        <v>0</v>
      </c>
      <c r="H318" s="172">
        <v>0</v>
      </c>
      <c r="I318" s="173">
        <f>SUM(D318:H318)</f>
        <v>15774</v>
      </c>
      <c r="J318" s="174">
        <f>I318/$I$323</f>
        <v>0.43000845078101574</v>
      </c>
      <c r="K318" s="189"/>
      <c r="L318" s="189"/>
      <c r="M318" s="189"/>
      <c r="N318" s="189"/>
      <c r="O318" s="189"/>
      <c r="P318" s="189"/>
      <c r="Q318" s="189"/>
      <c r="R318" s="189"/>
      <c r="S318" s="189"/>
      <c r="T318" s="189"/>
      <c r="U318" s="189"/>
      <c r="V318" s="189"/>
      <c r="W318" s="189"/>
      <c r="X318" s="189"/>
      <c r="Y318" s="189"/>
      <c r="Z318" s="189"/>
      <c r="AA318" s="189"/>
      <c r="AB318" s="189"/>
    </row>
    <row r="319" spans="2:28" x14ac:dyDescent="0.25">
      <c r="B319" s="155" t="s">
        <v>132</v>
      </c>
      <c r="C319" s="175"/>
      <c r="D319" s="176">
        <f>F293+G292+H292+H293+I293</f>
        <v>64</v>
      </c>
      <c r="E319" s="176">
        <f>G294+H295+I296+J297+K298+L299+M300+N301+O302+P303+Q304+R305+I294+J294+J295+K295+K296+L296+L297+M297+M298+N298+N299+O299+O300+P300+P301+Q301+Q302+R302+R303+S303+S304+T304+T305+U305</f>
        <v>13097</v>
      </c>
      <c r="F319" s="176">
        <f>S306+U306+V306+T307+V307+W307</f>
        <v>66</v>
      </c>
      <c r="G319" s="176">
        <f>SUM(P314:W314)</f>
        <v>11</v>
      </c>
      <c r="H319" s="176">
        <f>SUM(P308:W308)+SUM(Q309:W309)+SUM(R310:W310)+SUM(S311:W311)+SUM(T312:W312)+SUM(U313:W313)</f>
        <v>5371</v>
      </c>
      <c r="I319" s="177">
        <f>SUM(D319:H319)</f>
        <v>18609</v>
      </c>
      <c r="J319" s="174">
        <f>I319/$I$323</f>
        <v>0.50729220619905679</v>
      </c>
      <c r="K319" s="189"/>
      <c r="L319" s="189"/>
      <c r="M319" s="189"/>
      <c r="N319" s="189"/>
      <c r="O319" s="189"/>
      <c r="P319" s="189"/>
      <c r="Q319" s="189"/>
      <c r="R319" s="189"/>
      <c r="S319" s="189"/>
      <c r="T319" s="189"/>
      <c r="U319" s="189"/>
      <c r="V319" s="189"/>
      <c r="W319" s="189"/>
      <c r="X319" s="189"/>
      <c r="Y319" s="189"/>
      <c r="Z319" s="189"/>
      <c r="AA319" s="189"/>
      <c r="AB319" s="189"/>
    </row>
    <row r="320" spans="2:28" x14ac:dyDescent="0.25">
      <c r="B320" s="155" t="s">
        <v>133</v>
      </c>
      <c r="C320" s="178"/>
      <c r="D320" s="176">
        <f>I292+J292+K292+J293+K293+L293</f>
        <v>1</v>
      </c>
      <c r="E320" s="176">
        <f>F294+G295+H296+I297+J298+K299+L300+M301+N302+O303+P304+Q305+SUM(K294:M294)+SUM(L295:N295)+SUM(M296:O296)+SUM(N297:P297)+SUM(O298:Q298)+SUM(P299:R299)+SUM(Q300:S300)+SUM(R301:T301)+SUM(S302:U302)+SUM(T303:V303)+SUM(U304:W304)+SUM(V305:W305)</f>
        <v>1586</v>
      </c>
      <c r="F320" s="176">
        <f>SUM(R306,W306,S307)</f>
        <v>16</v>
      </c>
      <c r="G320" s="176">
        <f>SUM(N314:O314)</f>
        <v>7</v>
      </c>
      <c r="H320" s="176">
        <f>N308+O308+O309+P309+P310+Q310+Q311+R311+R312+S312+S313+T313</f>
        <v>579</v>
      </c>
      <c r="I320" s="177">
        <f>SUM(D320:H320)</f>
        <v>2189</v>
      </c>
      <c r="J320" s="174">
        <f>I320/$I$323</f>
        <v>5.967341820461794E-2</v>
      </c>
      <c r="K320" s="189"/>
      <c r="L320" s="189"/>
      <c r="M320" s="189"/>
      <c r="N320" s="189"/>
      <c r="O320" s="189"/>
      <c r="P320" s="189"/>
      <c r="Q320" s="189"/>
      <c r="R320" s="189"/>
      <c r="S320" s="189"/>
      <c r="T320" s="189"/>
      <c r="U320" s="189"/>
      <c r="V320" s="189"/>
      <c r="W320" s="189"/>
      <c r="X320" s="189"/>
      <c r="Y320" s="189"/>
      <c r="Z320" s="189"/>
      <c r="AA320" s="189"/>
      <c r="AB320" s="189"/>
    </row>
    <row r="321" spans="2:28" x14ac:dyDescent="0.25">
      <c r="B321" s="155" t="s">
        <v>134</v>
      </c>
      <c r="C321" s="179"/>
      <c r="D321" s="176">
        <f>L292+M292+M293+N293</f>
        <v>0</v>
      </c>
      <c r="E321" s="176">
        <f>SUM(F295:F296)+SUM(G296:G297)+SUM(H297:H298)+SUM(I298:I299)+SUM(J299:J300)+SUM(K300:K301)+SUM(L301:L302)+SUM(M302:M303)+SUM(N303:N304)+SUM(O304:O305)+P305+SUM(N294:P294)+SUM(O295:W295)+SUM(P296:W296)+SUM(Q297:W297)+SUM(R298:W298)+SUM(S299:W299)+SUM(T300:W300)+SUM(U301:W301)+SUM(V302:W302)+W303</f>
        <v>39</v>
      </c>
      <c r="F321" s="176">
        <f>Q306+Q307+R307</f>
        <v>0</v>
      </c>
      <c r="G321" s="176">
        <f>SUM(L314:M314)</f>
        <v>1</v>
      </c>
      <c r="H321" s="176">
        <f>SUM(L308:M308)+SUM(L309:N309)+SUM(L310:O310)+SUM(L311:P311)+SUM(L312:Q312)+SUM(L313:R313)</f>
        <v>28</v>
      </c>
      <c r="I321" s="177">
        <f>SUM(D321:H321)</f>
        <v>68</v>
      </c>
      <c r="J321" s="174">
        <f>I321/$I$323</f>
        <v>1.8537197066761169E-3</v>
      </c>
      <c r="K321" s="189"/>
      <c r="L321" s="189"/>
      <c r="M321" s="189"/>
      <c r="N321" s="189"/>
      <c r="O321" s="189"/>
      <c r="P321" s="189"/>
      <c r="Q321" s="189"/>
      <c r="R321" s="189"/>
      <c r="S321" s="189"/>
      <c r="T321" s="189"/>
      <c r="U321" s="189"/>
      <c r="V321" s="189"/>
      <c r="W321" s="189"/>
      <c r="X321" s="189"/>
      <c r="Y321" s="189"/>
      <c r="Z321" s="189"/>
      <c r="AA321" s="189"/>
      <c r="AB321" s="189"/>
    </row>
    <row r="322" spans="2:28" ht="15.75" thickBot="1" x14ac:dyDescent="0.3">
      <c r="B322" s="157" t="s">
        <v>135</v>
      </c>
      <c r="C322" s="180"/>
      <c r="D322" s="181">
        <f>SUM(C292:E292)+SUM(C293:E293)+SUM(N292:W292)+SUM(O293:W293)</f>
        <v>23</v>
      </c>
      <c r="E322" s="181">
        <f>SUM(C294:E294)+SUM(C295:E295)+SUM(C296:E296)+SUM(C297:F297)+SUM(C298:G298)+SUM(C299:H299)+SUM(C300:I300)+SUM(C301:J301)+SUM(C302:K302)+SUM(C303:L303)+SUM(C304:M304)+SUM(C305:N305)+SUM(Q294:W294)</f>
        <v>20</v>
      </c>
      <c r="F322" s="181">
        <f>SUM(C306:P306)+SUM(C307:P307)</f>
        <v>0</v>
      </c>
      <c r="G322" s="181">
        <f>SUM(C314:K314)</f>
        <v>0</v>
      </c>
      <c r="H322" s="181">
        <f>SUM(C308:K313)</f>
        <v>0</v>
      </c>
      <c r="I322" s="182">
        <f>SUM(D322:H322)</f>
        <v>43</v>
      </c>
      <c r="J322" s="174">
        <f>I322/$I$323</f>
        <v>1.1722051086334269E-3</v>
      </c>
      <c r="K322" s="189"/>
      <c r="L322" s="189"/>
      <c r="M322" s="189"/>
      <c r="N322" s="189"/>
      <c r="O322" s="189"/>
      <c r="P322" s="189"/>
      <c r="Q322" s="189"/>
      <c r="R322" s="189"/>
      <c r="S322" s="189"/>
      <c r="T322" s="189"/>
      <c r="U322" s="189"/>
      <c r="V322" s="189"/>
      <c r="W322" s="189"/>
      <c r="X322" s="189"/>
      <c r="Y322" s="189"/>
      <c r="Z322" s="189"/>
      <c r="AA322" s="189"/>
      <c r="AB322" s="189"/>
    </row>
    <row r="323" spans="2:28" ht="15.75" thickBot="1" x14ac:dyDescent="0.3">
      <c r="B323" s="183"/>
      <c r="C323" s="184"/>
      <c r="D323" s="185">
        <f t="shared" ref="D323:I323" si="11">SUM(D318:D322)</f>
        <v>399</v>
      </c>
      <c r="E323" s="190">
        <f t="shared" si="11"/>
        <v>30183</v>
      </c>
      <c r="F323" s="186">
        <f t="shared" si="11"/>
        <v>104</v>
      </c>
      <c r="G323" s="186">
        <f t="shared" si="11"/>
        <v>19</v>
      </c>
      <c r="H323" s="186">
        <f t="shared" si="11"/>
        <v>5978</v>
      </c>
      <c r="I323" s="186">
        <f t="shared" si="11"/>
        <v>36683</v>
      </c>
      <c r="J323" s="187"/>
      <c r="K323" s="189"/>
      <c r="L323" s="189"/>
      <c r="M323" s="189"/>
      <c r="N323" s="189"/>
      <c r="O323" s="189"/>
      <c r="P323" s="189"/>
      <c r="Q323" s="189"/>
      <c r="R323" s="189"/>
      <c r="S323" s="189"/>
      <c r="T323" s="189"/>
      <c r="U323" s="189"/>
      <c r="V323" s="189"/>
      <c r="W323" s="189"/>
      <c r="X323" s="189"/>
      <c r="Y323" s="189"/>
      <c r="Z323" s="189"/>
      <c r="AA323" s="189"/>
      <c r="AB323" s="189"/>
    </row>
    <row r="335" spans="2:28" x14ac:dyDescent="0.25">
      <c r="B335" s="12" t="s">
        <v>9</v>
      </c>
    </row>
    <row r="336" spans="2:28" x14ac:dyDescent="0.25">
      <c r="B336" s="12" t="s">
        <v>8</v>
      </c>
    </row>
    <row r="337" spans="2:28" x14ac:dyDescent="0.25">
      <c r="B337" s="12" t="s">
        <v>7</v>
      </c>
    </row>
    <row r="338" spans="2:28" x14ac:dyDescent="0.25">
      <c r="B338" s="13" t="s">
        <v>6</v>
      </c>
    </row>
    <row r="339" spans="2:28" x14ac:dyDescent="0.25">
      <c r="B339" s="13" t="s">
        <v>151</v>
      </c>
    </row>
    <row r="340" spans="2:28" x14ac:dyDescent="0.25">
      <c r="B340" s="13" t="s">
        <v>156</v>
      </c>
    </row>
    <row r="341" spans="2:28" x14ac:dyDescent="0.25">
      <c r="B341" s="13" t="s">
        <v>161</v>
      </c>
    </row>
    <row r="342" spans="2:28" x14ac:dyDescent="0.25">
      <c r="B342" s="13" t="s">
        <v>166</v>
      </c>
    </row>
    <row r="345" spans="2:28" ht="15.75" thickBot="1" x14ac:dyDescent="0.3"/>
    <row r="346" spans="2:28" ht="15.75" thickBot="1" x14ac:dyDescent="0.3">
      <c r="B346" s="590" t="s">
        <v>168</v>
      </c>
      <c r="C346" s="591"/>
      <c r="D346" s="591"/>
      <c r="E346" s="591"/>
      <c r="F346" s="591"/>
      <c r="G346" s="591"/>
      <c r="H346" s="591"/>
      <c r="I346" s="591"/>
      <c r="J346" s="591"/>
      <c r="K346" s="591"/>
      <c r="L346" s="591"/>
      <c r="M346" s="591"/>
      <c r="N346" s="591"/>
      <c r="O346" s="591"/>
      <c r="P346" s="591"/>
      <c r="Q346" s="591"/>
      <c r="R346" s="591"/>
      <c r="S346" s="591"/>
      <c r="T346" s="591"/>
      <c r="U346" s="591"/>
      <c r="V346" s="591"/>
      <c r="W346" s="591"/>
      <c r="X346" s="592"/>
      <c r="Y346" s="189"/>
      <c r="Z346" s="189"/>
      <c r="AA346" s="189"/>
      <c r="AB346" s="189"/>
    </row>
    <row r="347" spans="2:28" ht="15.75" thickBot="1" x14ac:dyDescent="0.3">
      <c r="B347" s="247" t="s">
        <v>105</v>
      </c>
      <c r="C347" s="263">
        <v>0</v>
      </c>
      <c r="D347" s="263">
        <v>1</v>
      </c>
      <c r="E347" s="263">
        <v>2</v>
      </c>
      <c r="F347" s="263">
        <v>3</v>
      </c>
      <c r="G347" s="263">
        <v>4</v>
      </c>
      <c r="H347" s="263">
        <v>5</v>
      </c>
      <c r="I347" s="263">
        <v>6</v>
      </c>
      <c r="J347" s="263">
        <v>7</v>
      </c>
      <c r="K347" s="263">
        <v>8</v>
      </c>
      <c r="L347" s="263">
        <v>9</v>
      </c>
      <c r="M347" s="263">
        <v>10</v>
      </c>
      <c r="N347" s="263">
        <v>11</v>
      </c>
      <c r="O347" s="263">
        <v>12</v>
      </c>
      <c r="P347" s="263">
        <v>13</v>
      </c>
      <c r="Q347" s="263">
        <v>14</v>
      </c>
      <c r="R347" s="263">
        <v>15</v>
      </c>
      <c r="S347" s="263">
        <v>16</v>
      </c>
      <c r="T347" s="263">
        <v>17</v>
      </c>
      <c r="U347" s="263">
        <v>18</v>
      </c>
      <c r="V347" s="263">
        <v>19</v>
      </c>
      <c r="W347" s="262" t="s">
        <v>106</v>
      </c>
      <c r="X347" s="248" t="s">
        <v>5</v>
      </c>
      <c r="Y347" s="189"/>
      <c r="Z347" s="628" t="s">
        <v>138</v>
      </c>
      <c r="AA347" s="628" t="s">
        <v>136</v>
      </c>
      <c r="AB347" s="631" t="s">
        <v>137</v>
      </c>
    </row>
    <row r="348" spans="2:28" x14ac:dyDescent="0.25">
      <c r="B348" s="251" t="s">
        <v>102</v>
      </c>
      <c r="C348" s="253"/>
      <c r="D348" s="253"/>
      <c r="E348" s="256">
        <v>16</v>
      </c>
      <c r="F348" s="258">
        <v>149</v>
      </c>
      <c r="G348" s="257">
        <v>5</v>
      </c>
      <c r="H348" s="257"/>
      <c r="I348" s="259"/>
      <c r="J348" s="259"/>
      <c r="K348" s="259"/>
      <c r="L348" s="260"/>
      <c r="M348" s="260"/>
      <c r="N348" s="256"/>
      <c r="O348" s="256"/>
      <c r="P348" s="256"/>
      <c r="Q348" s="256"/>
      <c r="R348" s="256"/>
      <c r="S348" s="256"/>
      <c r="T348" s="256"/>
      <c r="U348" s="256"/>
      <c r="V348" s="256"/>
      <c r="W348" s="256">
        <v>0</v>
      </c>
      <c r="X348" s="358">
        <v>170</v>
      </c>
      <c r="Y348" s="189"/>
      <c r="Z348" s="629"/>
      <c r="AA348" s="629"/>
      <c r="AB348" s="631"/>
    </row>
    <row r="349" spans="2:28" x14ac:dyDescent="0.25">
      <c r="B349" s="255" t="s">
        <v>103</v>
      </c>
      <c r="C349" s="250"/>
      <c r="D349" s="250"/>
      <c r="E349" s="256"/>
      <c r="F349" s="257">
        <v>59</v>
      </c>
      <c r="G349" s="258">
        <v>206</v>
      </c>
      <c r="H349" s="257">
        <v>4</v>
      </c>
      <c r="I349" s="257"/>
      <c r="J349" s="259">
        <v>1</v>
      </c>
      <c r="K349" s="259"/>
      <c r="L349" s="259"/>
      <c r="M349" s="260"/>
      <c r="N349" s="260"/>
      <c r="O349" s="256">
        <v>1</v>
      </c>
      <c r="P349" s="256"/>
      <c r="Q349" s="256"/>
      <c r="R349" s="256"/>
      <c r="S349" s="256"/>
      <c r="T349" s="256"/>
      <c r="U349" s="256"/>
      <c r="V349" s="256"/>
      <c r="W349" s="256">
        <v>0</v>
      </c>
      <c r="X349" s="359">
        <v>271</v>
      </c>
      <c r="Y349" s="189"/>
      <c r="Z349" s="630"/>
      <c r="AA349" s="630"/>
      <c r="AB349" s="631"/>
    </row>
    <row r="350" spans="2:28" x14ac:dyDescent="0.25">
      <c r="B350" s="254" t="s">
        <v>17</v>
      </c>
      <c r="C350" s="250"/>
      <c r="D350" s="250"/>
      <c r="E350" s="256"/>
      <c r="F350" s="259">
        <v>9</v>
      </c>
      <c r="G350" s="257">
        <v>612</v>
      </c>
      <c r="H350" s="261">
        <v>1580</v>
      </c>
      <c r="I350" s="257">
        <v>43</v>
      </c>
      <c r="J350" s="257">
        <v>5</v>
      </c>
      <c r="K350" s="259">
        <v>7</v>
      </c>
      <c r="L350" s="259">
        <v>5</v>
      </c>
      <c r="M350" s="259">
        <v>4</v>
      </c>
      <c r="N350" s="260">
        <v>3</v>
      </c>
      <c r="O350" s="260">
        <v>4</v>
      </c>
      <c r="P350" s="260">
        <v>5</v>
      </c>
      <c r="Q350" s="256">
        <v>2</v>
      </c>
      <c r="R350" s="256">
        <v>3</v>
      </c>
      <c r="S350" s="256">
        <v>2</v>
      </c>
      <c r="T350" s="256">
        <v>4</v>
      </c>
      <c r="U350" s="256">
        <v>2</v>
      </c>
      <c r="V350" s="256">
        <v>1</v>
      </c>
      <c r="W350" s="256">
        <v>4</v>
      </c>
      <c r="X350" s="360">
        <v>2295</v>
      </c>
      <c r="Y350" s="189"/>
      <c r="Z350" s="346" t="s">
        <v>17</v>
      </c>
      <c r="AA350" s="153">
        <f>SUM(K350:W350)</f>
        <v>46</v>
      </c>
      <c r="AB350" s="188">
        <f>AA350/X350</f>
        <v>2.0043572984749455E-2</v>
      </c>
    </row>
    <row r="351" spans="2:28" x14ac:dyDescent="0.25">
      <c r="B351" s="254" t="s">
        <v>107</v>
      </c>
      <c r="C351" s="250"/>
      <c r="D351" s="250"/>
      <c r="E351" s="256"/>
      <c r="F351" s="260">
        <v>1</v>
      </c>
      <c r="G351" s="259">
        <v>2</v>
      </c>
      <c r="H351" s="257">
        <v>608</v>
      </c>
      <c r="I351" s="261">
        <v>1729</v>
      </c>
      <c r="J351" s="257">
        <v>394</v>
      </c>
      <c r="K351" s="257">
        <v>125</v>
      </c>
      <c r="L351" s="259">
        <v>44</v>
      </c>
      <c r="M351" s="259">
        <v>22</v>
      </c>
      <c r="N351" s="259">
        <v>13</v>
      </c>
      <c r="O351" s="260">
        <v>4</v>
      </c>
      <c r="P351" s="260">
        <v>1</v>
      </c>
      <c r="Q351" s="260">
        <v>1</v>
      </c>
      <c r="R351" s="260"/>
      <c r="S351" s="260">
        <v>1</v>
      </c>
      <c r="T351" s="260"/>
      <c r="U351" s="260"/>
      <c r="V351" s="260"/>
      <c r="W351" s="260">
        <v>0</v>
      </c>
      <c r="X351" s="360">
        <v>2945</v>
      </c>
      <c r="Y351" s="189"/>
      <c r="Z351" s="346" t="s">
        <v>107</v>
      </c>
      <c r="AA351" s="153">
        <f>SUM(L351:W351)</f>
        <v>86</v>
      </c>
      <c r="AB351" s="188">
        <f t="shared" ref="AB351:AB361" si="12">AA351/X351</f>
        <v>2.9202037351443125E-2</v>
      </c>
    </row>
    <row r="352" spans="2:28" x14ac:dyDescent="0.25">
      <c r="B352" s="254" t="s">
        <v>108</v>
      </c>
      <c r="C352" s="250"/>
      <c r="D352" s="250"/>
      <c r="E352" s="256"/>
      <c r="F352" s="260"/>
      <c r="G352" s="260"/>
      <c r="H352" s="259">
        <v>1</v>
      </c>
      <c r="I352" s="257">
        <v>519</v>
      </c>
      <c r="J352" s="261">
        <v>1508</v>
      </c>
      <c r="K352" s="257">
        <v>461</v>
      </c>
      <c r="L352" s="257">
        <v>134</v>
      </c>
      <c r="M352" s="259">
        <v>49</v>
      </c>
      <c r="N352" s="259">
        <v>26</v>
      </c>
      <c r="O352" s="259">
        <v>15</v>
      </c>
      <c r="P352" s="260">
        <v>4</v>
      </c>
      <c r="Q352" s="260">
        <v>2</v>
      </c>
      <c r="R352" s="260">
        <v>1</v>
      </c>
      <c r="S352" s="260"/>
      <c r="T352" s="260"/>
      <c r="U352" s="260"/>
      <c r="V352" s="260"/>
      <c r="W352" s="260">
        <v>1</v>
      </c>
      <c r="X352" s="360">
        <v>2721</v>
      </c>
      <c r="Y352" s="189"/>
      <c r="Z352" s="346" t="s">
        <v>108</v>
      </c>
      <c r="AA352" s="153">
        <f>SUM(M352:W352)</f>
        <v>98</v>
      </c>
      <c r="AB352" s="188">
        <f t="shared" si="12"/>
        <v>3.6016170525542082E-2</v>
      </c>
    </row>
    <row r="353" spans="2:28" x14ac:dyDescent="0.25">
      <c r="B353" s="254" t="s">
        <v>109</v>
      </c>
      <c r="C353" s="250"/>
      <c r="D353" s="250"/>
      <c r="E353" s="256"/>
      <c r="F353" s="256"/>
      <c r="G353" s="260"/>
      <c r="H353" s="260"/>
      <c r="I353" s="259">
        <v>3</v>
      </c>
      <c r="J353" s="257">
        <v>461</v>
      </c>
      <c r="K353" s="261">
        <v>1591</v>
      </c>
      <c r="L353" s="257">
        <v>545</v>
      </c>
      <c r="M353" s="257">
        <v>222</v>
      </c>
      <c r="N353" s="259">
        <v>68</v>
      </c>
      <c r="O353" s="259">
        <v>33</v>
      </c>
      <c r="P353" s="259">
        <v>13</v>
      </c>
      <c r="Q353" s="260">
        <v>1</v>
      </c>
      <c r="R353" s="260"/>
      <c r="S353" s="260"/>
      <c r="T353" s="260"/>
      <c r="U353" s="260"/>
      <c r="V353" s="260"/>
      <c r="W353" s="260">
        <v>0</v>
      </c>
      <c r="X353" s="360">
        <v>2937</v>
      </c>
      <c r="Y353" s="189"/>
      <c r="Z353" s="346" t="s">
        <v>109</v>
      </c>
      <c r="AA353" s="153">
        <f>SUM(N353:W353)</f>
        <v>115</v>
      </c>
      <c r="AB353" s="188">
        <f t="shared" si="12"/>
        <v>3.9155600953353763E-2</v>
      </c>
    </row>
    <row r="354" spans="2:28" x14ac:dyDescent="0.25">
      <c r="B354" s="254" t="s">
        <v>110</v>
      </c>
      <c r="C354" s="250"/>
      <c r="D354" s="250"/>
      <c r="E354" s="256"/>
      <c r="F354" s="256"/>
      <c r="G354" s="256"/>
      <c r="H354" s="260"/>
      <c r="I354" s="260"/>
      <c r="J354" s="259">
        <v>8</v>
      </c>
      <c r="K354" s="257">
        <v>379</v>
      </c>
      <c r="L354" s="261">
        <v>1521</v>
      </c>
      <c r="M354" s="257">
        <v>535</v>
      </c>
      <c r="N354" s="257">
        <v>226</v>
      </c>
      <c r="O354" s="259">
        <v>95</v>
      </c>
      <c r="P354" s="259">
        <v>34</v>
      </c>
      <c r="Q354" s="259">
        <v>7</v>
      </c>
      <c r="R354" s="260">
        <v>1</v>
      </c>
      <c r="S354" s="260"/>
      <c r="T354" s="260"/>
      <c r="U354" s="260"/>
      <c r="V354" s="260"/>
      <c r="W354" s="260">
        <v>0</v>
      </c>
      <c r="X354" s="360">
        <v>2806</v>
      </c>
      <c r="Y354" s="189"/>
      <c r="Z354" s="346" t="s">
        <v>110</v>
      </c>
      <c r="AA354" s="153">
        <f>SUM(O354:W354)</f>
        <v>137</v>
      </c>
      <c r="AB354" s="188">
        <f t="shared" si="12"/>
        <v>4.8823948681397007E-2</v>
      </c>
    </row>
    <row r="355" spans="2:28" x14ac:dyDescent="0.25">
      <c r="B355" s="254" t="s">
        <v>111</v>
      </c>
      <c r="C355" s="250"/>
      <c r="D355" s="250"/>
      <c r="E355" s="256"/>
      <c r="F355" s="256"/>
      <c r="G355" s="256"/>
      <c r="H355" s="256"/>
      <c r="I355" s="260"/>
      <c r="J355" s="260"/>
      <c r="K355" s="259">
        <v>3</v>
      </c>
      <c r="L355" s="257">
        <v>293</v>
      </c>
      <c r="M355" s="261">
        <v>1582</v>
      </c>
      <c r="N355" s="257">
        <v>559</v>
      </c>
      <c r="O355" s="257">
        <v>237</v>
      </c>
      <c r="P355" s="259">
        <v>101</v>
      </c>
      <c r="Q355" s="259">
        <v>24</v>
      </c>
      <c r="R355" s="259">
        <v>8</v>
      </c>
      <c r="S355" s="260">
        <v>1</v>
      </c>
      <c r="T355" s="260"/>
      <c r="U355" s="260"/>
      <c r="V355" s="260"/>
      <c r="W355" s="260">
        <v>0</v>
      </c>
      <c r="X355" s="360">
        <v>2808</v>
      </c>
      <c r="Y355" s="189"/>
      <c r="Z355" s="346" t="s">
        <v>111</v>
      </c>
      <c r="AA355" s="153">
        <f>SUM(P355:W355)</f>
        <v>134</v>
      </c>
      <c r="AB355" s="188">
        <f t="shared" si="12"/>
        <v>4.7720797720797722E-2</v>
      </c>
    </row>
    <row r="356" spans="2:28" x14ac:dyDescent="0.25">
      <c r="B356" s="254" t="s">
        <v>112</v>
      </c>
      <c r="C356" s="250"/>
      <c r="D356" s="250"/>
      <c r="E356" s="256"/>
      <c r="F356" s="256"/>
      <c r="G356" s="256"/>
      <c r="H356" s="256"/>
      <c r="I356" s="256">
        <v>1</v>
      </c>
      <c r="J356" s="260"/>
      <c r="K356" s="260"/>
      <c r="L356" s="259">
        <v>10</v>
      </c>
      <c r="M356" s="257">
        <v>293</v>
      </c>
      <c r="N356" s="261">
        <v>1478</v>
      </c>
      <c r="O356" s="257">
        <v>815</v>
      </c>
      <c r="P356" s="257">
        <v>475</v>
      </c>
      <c r="Q356" s="259">
        <v>246</v>
      </c>
      <c r="R356" s="259">
        <v>52</v>
      </c>
      <c r="S356" s="259">
        <v>3</v>
      </c>
      <c r="T356" s="260">
        <v>2</v>
      </c>
      <c r="U356" s="260"/>
      <c r="V356" s="260">
        <v>1</v>
      </c>
      <c r="W356" s="260">
        <v>0</v>
      </c>
      <c r="X356" s="360">
        <v>3376</v>
      </c>
      <c r="Y356" s="189"/>
      <c r="Z356" s="346" t="s">
        <v>112</v>
      </c>
      <c r="AA356" s="153">
        <f>SUM(Q356:W356)</f>
        <v>304</v>
      </c>
      <c r="AB356" s="188">
        <f t="shared" si="12"/>
        <v>9.004739336492891E-2</v>
      </c>
    </row>
    <row r="357" spans="2:28" x14ac:dyDescent="0.25">
      <c r="B357" s="254" t="s">
        <v>113</v>
      </c>
      <c r="C357" s="250"/>
      <c r="D357" s="250"/>
      <c r="E357" s="256"/>
      <c r="F357" s="256"/>
      <c r="G357" s="256"/>
      <c r="H357" s="256"/>
      <c r="I357" s="256"/>
      <c r="J357" s="256"/>
      <c r="K357" s="260">
        <v>1</v>
      </c>
      <c r="L357" s="260"/>
      <c r="M357" s="259">
        <v>1</v>
      </c>
      <c r="N357" s="257">
        <v>235</v>
      </c>
      <c r="O357" s="261">
        <v>1143</v>
      </c>
      <c r="P357" s="257">
        <v>673</v>
      </c>
      <c r="Q357" s="257">
        <v>429</v>
      </c>
      <c r="R357" s="259">
        <v>147</v>
      </c>
      <c r="S357" s="259">
        <v>38</v>
      </c>
      <c r="T357" s="259">
        <v>5</v>
      </c>
      <c r="U357" s="260">
        <v>1</v>
      </c>
      <c r="V357" s="260"/>
      <c r="W357" s="260">
        <v>1</v>
      </c>
      <c r="X357" s="360">
        <v>2674</v>
      </c>
      <c r="Y357" s="189"/>
      <c r="Z357" s="346" t="s">
        <v>113</v>
      </c>
      <c r="AA357" s="153">
        <f>SUM(R357:W357)</f>
        <v>192</v>
      </c>
      <c r="AB357" s="188">
        <f t="shared" si="12"/>
        <v>7.1802543006731487E-2</v>
      </c>
    </row>
    <row r="358" spans="2:28" x14ac:dyDescent="0.25">
      <c r="B358" s="254" t="s">
        <v>114</v>
      </c>
      <c r="C358" s="250"/>
      <c r="D358" s="250"/>
      <c r="E358" s="256"/>
      <c r="F358" s="256"/>
      <c r="G358" s="256"/>
      <c r="H358" s="256"/>
      <c r="I358" s="256"/>
      <c r="J358" s="256"/>
      <c r="K358" s="256"/>
      <c r="L358" s="260"/>
      <c r="M358" s="260"/>
      <c r="N358" s="259">
        <v>3</v>
      </c>
      <c r="O358" s="257">
        <v>242</v>
      </c>
      <c r="P358" s="261">
        <v>1004</v>
      </c>
      <c r="Q358" s="257">
        <v>612</v>
      </c>
      <c r="R358" s="257">
        <v>318</v>
      </c>
      <c r="S358" s="259">
        <v>129</v>
      </c>
      <c r="T358" s="259">
        <v>27</v>
      </c>
      <c r="U358" s="259">
        <v>4</v>
      </c>
      <c r="V358" s="260"/>
      <c r="W358" s="260">
        <v>0</v>
      </c>
      <c r="X358" s="360">
        <v>2339</v>
      </c>
      <c r="Y358" s="189"/>
      <c r="Z358" s="346" t="s">
        <v>114</v>
      </c>
      <c r="AA358" s="153">
        <f>SUM(S358:W358)</f>
        <v>160</v>
      </c>
      <c r="AB358" s="188">
        <f t="shared" si="12"/>
        <v>6.8405301410859348E-2</v>
      </c>
    </row>
    <row r="359" spans="2:28" x14ac:dyDescent="0.25">
      <c r="B359" s="254" t="s">
        <v>115</v>
      </c>
      <c r="C359" s="250"/>
      <c r="D359" s="250"/>
      <c r="E359" s="256"/>
      <c r="F359" s="256"/>
      <c r="G359" s="256"/>
      <c r="H359" s="256"/>
      <c r="I359" s="256"/>
      <c r="J359" s="256"/>
      <c r="K359" s="256"/>
      <c r="L359" s="256"/>
      <c r="M359" s="260"/>
      <c r="N359" s="260"/>
      <c r="O359" s="259">
        <v>3</v>
      </c>
      <c r="P359" s="257">
        <v>200</v>
      </c>
      <c r="Q359" s="261">
        <v>788</v>
      </c>
      <c r="R359" s="257">
        <v>505</v>
      </c>
      <c r="S359" s="257">
        <v>271</v>
      </c>
      <c r="T359" s="259">
        <v>70</v>
      </c>
      <c r="U359" s="259">
        <v>17</v>
      </c>
      <c r="V359" s="259">
        <v>5</v>
      </c>
      <c r="W359" s="260">
        <v>0</v>
      </c>
      <c r="X359" s="360">
        <v>1859</v>
      </c>
      <c r="Y359" s="189"/>
      <c r="Z359" s="346" t="s">
        <v>115</v>
      </c>
      <c r="AA359" s="153">
        <f>SUM(T359:W359)</f>
        <v>92</v>
      </c>
      <c r="AB359" s="188">
        <f t="shared" si="12"/>
        <v>4.9488972565895642E-2</v>
      </c>
    </row>
    <row r="360" spans="2:28" x14ac:dyDescent="0.25">
      <c r="B360" s="254" t="s">
        <v>116</v>
      </c>
      <c r="C360" s="250"/>
      <c r="D360" s="250"/>
      <c r="E360" s="256"/>
      <c r="F360" s="256"/>
      <c r="G360" s="256"/>
      <c r="H360" s="256"/>
      <c r="I360" s="256"/>
      <c r="J360" s="256"/>
      <c r="K360" s="256"/>
      <c r="L360" s="256"/>
      <c r="M360" s="256"/>
      <c r="N360" s="260"/>
      <c r="O360" s="260">
        <v>1</v>
      </c>
      <c r="P360" s="259">
        <v>3</v>
      </c>
      <c r="Q360" s="257">
        <v>230</v>
      </c>
      <c r="R360" s="261">
        <v>715</v>
      </c>
      <c r="S360" s="257">
        <v>503</v>
      </c>
      <c r="T360" s="257">
        <v>215</v>
      </c>
      <c r="U360" s="259">
        <v>57</v>
      </c>
      <c r="V360" s="259">
        <v>10</v>
      </c>
      <c r="W360" s="259">
        <v>4</v>
      </c>
      <c r="X360" s="360">
        <v>1738</v>
      </c>
      <c r="Y360" s="189"/>
      <c r="Z360" s="346" t="s">
        <v>116</v>
      </c>
      <c r="AA360" s="153">
        <f>SUM(U360:W360)</f>
        <v>71</v>
      </c>
      <c r="AB360" s="188">
        <f t="shared" si="12"/>
        <v>4.0851553509781355E-2</v>
      </c>
    </row>
    <row r="361" spans="2:28" x14ac:dyDescent="0.25">
      <c r="B361" s="254" t="s">
        <v>117</v>
      </c>
      <c r="C361" s="250"/>
      <c r="D361" s="250"/>
      <c r="E361" s="256"/>
      <c r="F361" s="256"/>
      <c r="G361" s="256"/>
      <c r="H361" s="256"/>
      <c r="I361" s="256"/>
      <c r="J361" s="256"/>
      <c r="K361" s="256"/>
      <c r="L361" s="256"/>
      <c r="M361" s="256"/>
      <c r="N361" s="256"/>
      <c r="O361" s="260"/>
      <c r="P361" s="260"/>
      <c r="Q361" s="259">
        <v>9</v>
      </c>
      <c r="R361" s="257">
        <v>218</v>
      </c>
      <c r="S361" s="261">
        <v>545</v>
      </c>
      <c r="T361" s="257">
        <v>321</v>
      </c>
      <c r="U361" s="257">
        <v>122</v>
      </c>
      <c r="V361" s="259">
        <v>30</v>
      </c>
      <c r="W361" s="259">
        <v>6</v>
      </c>
      <c r="X361" s="360">
        <v>1251</v>
      </c>
      <c r="Y361" s="189"/>
      <c r="Z361" s="346" t="s">
        <v>117</v>
      </c>
      <c r="AA361" s="153">
        <f>SUM(V361:W361)</f>
        <v>36</v>
      </c>
      <c r="AB361" s="188">
        <f t="shared" si="12"/>
        <v>2.8776978417266189E-2</v>
      </c>
    </row>
    <row r="362" spans="2:28" x14ac:dyDescent="0.25">
      <c r="B362" s="255" t="s">
        <v>118</v>
      </c>
      <c r="C362" s="250"/>
      <c r="D362" s="250"/>
      <c r="E362" s="256"/>
      <c r="F362" s="256"/>
      <c r="G362" s="256"/>
      <c r="H362" s="256"/>
      <c r="I362" s="256"/>
      <c r="J362" s="256"/>
      <c r="K362" s="256"/>
      <c r="L362" s="256"/>
      <c r="M362" s="256"/>
      <c r="N362" s="256"/>
      <c r="O362" s="256"/>
      <c r="P362" s="256"/>
      <c r="Q362" s="260"/>
      <c r="R362" s="259"/>
      <c r="S362" s="257">
        <v>3</v>
      </c>
      <c r="T362" s="258">
        <v>3</v>
      </c>
      <c r="U362" s="257">
        <v>2</v>
      </c>
      <c r="V362" s="257"/>
      <c r="W362" s="259">
        <v>3</v>
      </c>
      <c r="X362" s="359">
        <v>11</v>
      </c>
      <c r="Y362" s="189"/>
      <c r="Z362" s="307" t="s">
        <v>139</v>
      </c>
      <c r="AA362" s="164">
        <f>SUM(AA350:AA361)</f>
        <v>1471</v>
      </c>
      <c r="AB362" s="139">
        <f>AA362/29749</f>
        <v>4.944704023664661E-2</v>
      </c>
    </row>
    <row r="363" spans="2:28" x14ac:dyDescent="0.25">
      <c r="B363" s="255" t="s">
        <v>119</v>
      </c>
      <c r="C363" s="250"/>
      <c r="D363" s="250"/>
      <c r="E363" s="256"/>
      <c r="F363" s="256"/>
      <c r="G363" s="256"/>
      <c r="H363" s="256"/>
      <c r="I363" s="256"/>
      <c r="J363" s="256"/>
      <c r="K363" s="256"/>
      <c r="L363" s="256"/>
      <c r="M363" s="256"/>
      <c r="N363" s="256"/>
      <c r="O363" s="256"/>
      <c r="P363" s="256"/>
      <c r="Q363" s="260"/>
      <c r="R363" s="260"/>
      <c r="S363" s="259"/>
      <c r="T363" s="257">
        <v>2</v>
      </c>
      <c r="U363" s="258">
        <v>6</v>
      </c>
      <c r="V363" s="257">
        <v>3</v>
      </c>
      <c r="W363" s="257">
        <v>20</v>
      </c>
      <c r="X363" s="359">
        <v>31</v>
      </c>
      <c r="Y363" s="189"/>
      <c r="Z363" s="189"/>
      <c r="AA363" s="189"/>
      <c r="AB363" s="189"/>
    </row>
    <row r="364" spans="2:28" x14ac:dyDescent="0.25">
      <c r="B364" s="254" t="s">
        <v>121</v>
      </c>
      <c r="C364" s="250"/>
      <c r="D364" s="250"/>
      <c r="E364" s="256"/>
      <c r="F364" s="256"/>
      <c r="G364" s="256"/>
      <c r="H364" s="256"/>
      <c r="I364" s="256"/>
      <c r="J364" s="256"/>
      <c r="K364" s="256"/>
      <c r="L364" s="260"/>
      <c r="M364" s="260"/>
      <c r="N364" s="259"/>
      <c r="O364" s="259"/>
      <c r="P364" s="257"/>
      <c r="Q364" s="257"/>
      <c r="R364" s="257"/>
      <c r="S364" s="257"/>
      <c r="T364" s="257"/>
      <c r="U364" s="257"/>
      <c r="V364" s="257"/>
      <c r="W364" s="257">
        <v>21</v>
      </c>
      <c r="X364" s="360">
        <v>21</v>
      </c>
      <c r="Y364" s="189"/>
      <c r="Z364" s="189"/>
      <c r="AA364" s="189"/>
      <c r="AB364" s="189"/>
    </row>
    <row r="365" spans="2:28" x14ac:dyDescent="0.25">
      <c r="B365" s="254" t="s">
        <v>120</v>
      </c>
      <c r="C365" s="250"/>
      <c r="D365" s="250"/>
      <c r="E365" s="256"/>
      <c r="F365" s="256"/>
      <c r="G365" s="256"/>
      <c r="H365" s="256"/>
      <c r="I365" s="256"/>
      <c r="J365" s="256"/>
      <c r="K365" s="256"/>
      <c r="L365" s="260"/>
      <c r="M365" s="260"/>
      <c r="N365" s="260"/>
      <c r="O365" s="259"/>
      <c r="P365" s="259">
        <v>2</v>
      </c>
      <c r="Q365" s="257">
        <v>5</v>
      </c>
      <c r="R365" s="257">
        <v>8</v>
      </c>
      <c r="S365" s="257">
        <v>3</v>
      </c>
      <c r="T365" s="257">
        <v>2</v>
      </c>
      <c r="U365" s="257">
        <v>1</v>
      </c>
      <c r="V365" s="257">
        <v>2</v>
      </c>
      <c r="W365" s="257">
        <v>45</v>
      </c>
      <c r="X365" s="360">
        <v>68</v>
      </c>
      <c r="Y365" s="189"/>
      <c r="Z365" s="189"/>
      <c r="AA365" s="189"/>
      <c r="AB365" s="189"/>
    </row>
    <row r="366" spans="2:28" x14ac:dyDescent="0.25">
      <c r="B366" s="254" t="s">
        <v>122</v>
      </c>
      <c r="C366" s="250"/>
      <c r="D366" s="250"/>
      <c r="E366" s="256"/>
      <c r="F366" s="256"/>
      <c r="G366" s="256"/>
      <c r="H366" s="256"/>
      <c r="I366" s="256"/>
      <c r="J366" s="256"/>
      <c r="K366" s="256">
        <v>1</v>
      </c>
      <c r="L366" s="260"/>
      <c r="M366" s="260"/>
      <c r="N366" s="260"/>
      <c r="O366" s="260">
        <v>1</v>
      </c>
      <c r="P366" s="259">
        <v>8</v>
      </c>
      <c r="Q366" s="259">
        <v>63</v>
      </c>
      <c r="R366" s="257">
        <v>252</v>
      </c>
      <c r="S366" s="257">
        <v>147</v>
      </c>
      <c r="T366" s="257">
        <v>97</v>
      </c>
      <c r="U366" s="257">
        <v>44</v>
      </c>
      <c r="V366" s="257">
        <v>24</v>
      </c>
      <c r="W366" s="257">
        <v>277</v>
      </c>
      <c r="X366" s="360">
        <v>914</v>
      </c>
      <c r="Y366" s="189"/>
      <c r="Z366" s="189"/>
      <c r="AA366" s="189"/>
      <c r="AB366" s="189"/>
    </row>
    <row r="367" spans="2:28" x14ac:dyDescent="0.25">
      <c r="B367" s="254" t="s">
        <v>123</v>
      </c>
      <c r="C367" s="250"/>
      <c r="D367" s="250"/>
      <c r="E367" s="256"/>
      <c r="F367" s="256"/>
      <c r="G367" s="256"/>
      <c r="H367" s="256"/>
      <c r="I367" s="256"/>
      <c r="J367" s="256"/>
      <c r="K367" s="256"/>
      <c r="L367" s="260"/>
      <c r="M367" s="260"/>
      <c r="N367" s="260"/>
      <c r="O367" s="260"/>
      <c r="P367" s="260">
        <v>3</v>
      </c>
      <c r="Q367" s="259">
        <v>14</v>
      </c>
      <c r="R367" s="259">
        <v>111</v>
      </c>
      <c r="S367" s="257">
        <v>252</v>
      </c>
      <c r="T367" s="257">
        <v>167</v>
      </c>
      <c r="U367" s="257">
        <v>97</v>
      </c>
      <c r="V367" s="257">
        <v>47</v>
      </c>
      <c r="W367" s="257">
        <v>592</v>
      </c>
      <c r="X367" s="360">
        <v>1283</v>
      </c>
      <c r="Y367" s="189"/>
      <c r="Z367" s="189"/>
      <c r="AA367" s="189"/>
      <c r="AB367" s="189"/>
    </row>
    <row r="368" spans="2:28" x14ac:dyDescent="0.25">
      <c r="B368" s="254" t="s">
        <v>124</v>
      </c>
      <c r="C368" s="250"/>
      <c r="D368" s="250"/>
      <c r="E368" s="256"/>
      <c r="F368" s="256"/>
      <c r="G368" s="256"/>
      <c r="H368" s="256"/>
      <c r="I368" s="256"/>
      <c r="J368" s="256"/>
      <c r="K368" s="256"/>
      <c r="L368" s="260"/>
      <c r="M368" s="260"/>
      <c r="N368" s="260"/>
      <c r="O368" s="260"/>
      <c r="P368" s="260"/>
      <c r="Q368" s="260">
        <v>3</v>
      </c>
      <c r="R368" s="259">
        <v>19</v>
      </c>
      <c r="S368" s="259">
        <v>106</v>
      </c>
      <c r="T368" s="257">
        <v>165</v>
      </c>
      <c r="U368" s="257">
        <v>120</v>
      </c>
      <c r="V368" s="257">
        <v>75</v>
      </c>
      <c r="W368" s="257">
        <v>177</v>
      </c>
      <c r="X368" s="360">
        <v>665</v>
      </c>
      <c r="Y368" s="189"/>
      <c r="Z368" s="189"/>
      <c r="AA368" s="189"/>
      <c r="AB368" s="189"/>
    </row>
    <row r="369" spans="2:28" x14ac:dyDescent="0.25">
      <c r="B369" s="254" t="s">
        <v>125</v>
      </c>
      <c r="C369" s="250"/>
      <c r="D369" s="250"/>
      <c r="E369" s="256"/>
      <c r="F369" s="256"/>
      <c r="G369" s="256"/>
      <c r="H369" s="256"/>
      <c r="I369" s="256"/>
      <c r="J369" s="256"/>
      <c r="K369" s="256"/>
      <c r="L369" s="260"/>
      <c r="M369" s="260"/>
      <c r="N369" s="260"/>
      <c r="O369" s="260"/>
      <c r="P369" s="260"/>
      <c r="Q369" s="260"/>
      <c r="R369" s="260">
        <v>14</v>
      </c>
      <c r="S369" s="259">
        <v>60</v>
      </c>
      <c r="T369" s="259">
        <v>163</v>
      </c>
      <c r="U369" s="257">
        <v>118</v>
      </c>
      <c r="V369" s="257">
        <v>54</v>
      </c>
      <c r="W369" s="257">
        <v>150</v>
      </c>
      <c r="X369" s="360">
        <v>559</v>
      </c>
      <c r="Y369" s="189"/>
      <c r="Z369" s="189"/>
      <c r="AA369" s="189"/>
      <c r="AB369" s="189"/>
    </row>
    <row r="370" spans="2:28" ht="15.75" thickBot="1" x14ac:dyDescent="0.3">
      <c r="B370" s="249" t="s">
        <v>37</v>
      </c>
      <c r="C370" s="252"/>
      <c r="D370" s="252"/>
      <c r="E370" s="256"/>
      <c r="F370" s="256"/>
      <c r="G370" s="256"/>
      <c r="H370" s="256"/>
      <c r="I370" s="256"/>
      <c r="J370" s="256"/>
      <c r="K370" s="256"/>
      <c r="L370" s="260"/>
      <c r="M370" s="260">
        <v>5</v>
      </c>
      <c r="N370" s="259">
        <v>3</v>
      </c>
      <c r="O370" s="259">
        <v>8</v>
      </c>
      <c r="P370" s="257">
        <v>6</v>
      </c>
      <c r="Q370" s="257"/>
      <c r="R370" s="257"/>
      <c r="S370" s="257"/>
      <c r="T370" s="257"/>
      <c r="U370" s="257"/>
      <c r="V370" s="257"/>
      <c r="W370" s="257">
        <v>0</v>
      </c>
      <c r="X370" s="361">
        <v>22</v>
      </c>
      <c r="Y370" s="189"/>
      <c r="Z370" s="189"/>
      <c r="AA370" s="189"/>
      <c r="AB370" s="189"/>
    </row>
    <row r="371" spans="2:28" ht="15.75" thickBot="1" x14ac:dyDescent="0.3">
      <c r="B371" s="246" t="s">
        <v>104</v>
      </c>
      <c r="C371" s="355"/>
      <c r="D371" s="355"/>
      <c r="E371" s="355">
        <v>16</v>
      </c>
      <c r="F371" s="355">
        <v>218</v>
      </c>
      <c r="G371" s="355">
        <v>825</v>
      </c>
      <c r="H371" s="355">
        <v>2193</v>
      </c>
      <c r="I371" s="355">
        <v>2295</v>
      </c>
      <c r="J371" s="355">
        <v>2377</v>
      </c>
      <c r="K371" s="355">
        <v>2568</v>
      </c>
      <c r="L371" s="355">
        <v>2552</v>
      </c>
      <c r="M371" s="355">
        <v>2713</v>
      </c>
      <c r="N371" s="355">
        <v>2614</v>
      </c>
      <c r="O371" s="355">
        <v>2602</v>
      </c>
      <c r="P371" s="355">
        <v>2532</v>
      </c>
      <c r="Q371" s="355">
        <v>2436</v>
      </c>
      <c r="R371" s="355">
        <v>2372</v>
      </c>
      <c r="S371" s="355">
        <v>2064</v>
      </c>
      <c r="T371" s="355">
        <v>1243</v>
      </c>
      <c r="U371" s="355">
        <v>591</v>
      </c>
      <c r="V371" s="355">
        <v>252</v>
      </c>
      <c r="W371" s="356">
        <v>1301</v>
      </c>
      <c r="X371" s="357">
        <v>33764</v>
      </c>
      <c r="Y371" s="189"/>
      <c r="Z371" s="189"/>
      <c r="AA371" s="189"/>
      <c r="AB371" s="189"/>
    </row>
    <row r="372" spans="2:28" ht="15.75" thickBot="1" x14ac:dyDescent="0.3">
      <c r="B372" s="189"/>
      <c r="C372" s="189"/>
      <c r="D372" s="189"/>
      <c r="E372" s="189"/>
      <c r="F372" s="189"/>
      <c r="G372" s="189"/>
      <c r="H372" s="189"/>
      <c r="I372" s="189"/>
      <c r="J372" s="189"/>
      <c r="K372" s="189"/>
      <c r="L372" s="189"/>
      <c r="M372" s="189"/>
      <c r="N372" s="189"/>
      <c r="O372" s="189"/>
      <c r="P372" s="189"/>
      <c r="Q372" s="189"/>
      <c r="R372" s="189"/>
      <c r="S372" s="189"/>
      <c r="T372" s="189"/>
      <c r="U372" s="189"/>
      <c r="V372" s="189"/>
      <c r="W372" s="189"/>
      <c r="X372" s="189"/>
      <c r="Y372" s="189"/>
      <c r="Z372" s="189"/>
      <c r="AA372" s="189"/>
      <c r="AB372" s="189"/>
    </row>
    <row r="373" spans="2:28" ht="15.75" thickBot="1" x14ac:dyDescent="0.3">
      <c r="B373" s="166"/>
      <c r="C373" s="167"/>
      <c r="D373" s="168" t="s">
        <v>126</v>
      </c>
      <c r="E373" s="169" t="s">
        <v>127</v>
      </c>
      <c r="F373" s="169" t="s">
        <v>128</v>
      </c>
      <c r="G373" s="169" t="s">
        <v>37</v>
      </c>
      <c r="H373" s="169" t="s">
        <v>129</v>
      </c>
      <c r="I373" s="169" t="s">
        <v>38</v>
      </c>
      <c r="J373" s="170" t="s">
        <v>130</v>
      </c>
      <c r="K373" s="189"/>
      <c r="L373" s="189"/>
      <c r="M373" s="189"/>
      <c r="N373" s="189"/>
      <c r="O373" s="189"/>
      <c r="P373" s="189"/>
      <c r="Q373" s="189"/>
      <c r="R373" s="189"/>
      <c r="S373" s="189"/>
      <c r="T373" s="189"/>
      <c r="U373" s="189"/>
      <c r="V373" s="189"/>
      <c r="W373" s="189"/>
      <c r="X373" s="189"/>
      <c r="Y373" s="189"/>
      <c r="Z373" s="189"/>
      <c r="AA373" s="189"/>
      <c r="AB373" s="189"/>
    </row>
    <row r="374" spans="2:28" x14ac:dyDescent="0.25">
      <c r="B374" s="140" t="s">
        <v>131</v>
      </c>
      <c r="C374" s="171"/>
      <c r="D374" s="171">
        <f>SUM(F348,G349)</f>
        <v>355</v>
      </c>
      <c r="E374" s="171">
        <f>H350+I351+J352+K353+L354+M355+N356+O357+P358+Q359+R360+S361</f>
        <v>15184</v>
      </c>
      <c r="F374" s="171">
        <f>T362+U363</f>
        <v>9</v>
      </c>
      <c r="G374" s="172">
        <v>0</v>
      </c>
      <c r="H374" s="172">
        <v>0</v>
      </c>
      <c r="I374" s="173">
        <f>SUM(D374:H374)</f>
        <v>15548</v>
      </c>
      <c r="J374" s="174">
        <f>I374/$I$379</f>
        <v>0.46049046321525888</v>
      </c>
      <c r="K374" s="189"/>
      <c r="L374" s="189"/>
      <c r="M374" s="189"/>
      <c r="N374" s="189"/>
      <c r="O374" s="189"/>
      <c r="P374" s="189"/>
      <c r="Q374" s="189"/>
      <c r="R374" s="189"/>
      <c r="S374" s="189"/>
      <c r="T374" s="189"/>
      <c r="U374" s="189"/>
      <c r="V374" s="189"/>
      <c r="W374" s="189"/>
      <c r="X374" s="189"/>
      <c r="Y374" s="189"/>
      <c r="Z374" s="189"/>
      <c r="AA374" s="189"/>
      <c r="AB374" s="189"/>
    </row>
    <row r="375" spans="2:28" x14ac:dyDescent="0.25">
      <c r="B375" s="155" t="s">
        <v>132</v>
      </c>
      <c r="C375" s="175"/>
      <c r="D375" s="176">
        <f>F349+G348+H348+H349+I349</f>
        <v>68</v>
      </c>
      <c r="E375" s="176">
        <f>G350+H351+I352+J353+K354+L355+M356+N357+O358+P359+Q360+R361+I350+J350+J351+K351+K352+L352+L353+M353+M354+N354+N355+O355+O356+P356+P357+Q357+Q358+R358+R359+S359+S360+T360+T361+U361</f>
        <v>13035</v>
      </c>
      <c r="F375" s="176">
        <f>S362+U362+V362+T363+V363+W363</f>
        <v>30</v>
      </c>
      <c r="G375" s="176">
        <f>SUM(P370:W370)</f>
        <v>6</v>
      </c>
      <c r="H375" s="176">
        <f>SUM(P364:W364)+SUM(Q365:W365)+SUM(R366:W366)+SUM(S367:W367)+SUM(T368:W368)+SUM(U369:W369)</f>
        <v>2942</v>
      </c>
      <c r="I375" s="177">
        <f>SUM(D375:H375)</f>
        <v>16081</v>
      </c>
      <c r="J375" s="174">
        <f>I375/$I$379</f>
        <v>0.47627650752280537</v>
      </c>
      <c r="K375" s="189"/>
      <c r="L375" s="189"/>
      <c r="M375" s="189"/>
      <c r="N375" s="189"/>
      <c r="O375" s="189"/>
      <c r="P375" s="189"/>
      <c r="Q375" s="189"/>
      <c r="R375" s="189"/>
      <c r="S375" s="189"/>
      <c r="T375" s="189"/>
      <c r="U375" s="189"/>
      <c r="V375" s="189"/>
      <c r="W375" s="189"/>
      <c r="X375" s="189"/>
      <c r="Y375" s="189"/>
      <c r="Z375" s="189"/>
      <c r="AA375" s="189"/>
      <c r="AB375" s="189"/>
    </row>
    <row r="376" spans="2:28" x14ac:dyDescent="0.25">
      <c r="B376" s="155" t="s">
        <v>133</v>
      </c>
      <c r="C376" s="178"/>
      <c r="D376" s="176">
        <f>I348+J348+K348+J349+K349+L349</f>
        <v>1</v>
      </c>
      <c r="E376" s="176">
        <f>F350+G351+H352+I353+J354+K355+L356+M357+N358+O359+P360+Q361+SUM(K350:M350)+SUM(L351:N351)+SUM(M352:O352)+SUM(N353:P353)+SUM(O354:Q354)+SUM(P355:R355)+SUM(Q356:S356)+SUM(R357:T357)+SUM(S358:U358)+SUM(T359:V359)+SUM(U360:W360)+SUM(V361:W361)</f>
        <v>1473</v>
      </c>
      <c r="F376" s="176">
        <f>SUM(R362,W362,S363)</f>
        <v>3</v>
      </c>
      <c r="G376" s="176">
        <f>SUM(N370:O370)</f>
        <v>11</v>
      </c>
      <c r="H376" s="176">
        <f>N364+O364+O365+P365+P366+Q366+Q367+R367+R368+S368+S369+T369</f>
        <v>546</v>
      </c>
      <c r="I376" s="177">
        <f>SUM(D376:H376)</f>
        <v>2034</v>
      </c>
      <c r="J376" s="174">
        <f>I376/$I$379</f>
        <v>6.0241677526359436E-2</v>
      </c>
      <c r="K376" s="189"/>
      <c r="L376" s="189"/>
      <c r="M376" s="189"/>
      <c r="N376" s="189"/>
      <c r="O376" s="189"/>
      <c r="P376" s="189"/>
      <c r="Q376" s="189"/>
      <c r="R376" s="189"/>
      <c r="S376" s="189"/>
      <c r="T376" s="189"/>
      <c r="U376" s="189"/>
      <c r="V376" s="189"/>
      <c r="W376" s="189"/>
      <c r="X376" s="189"/>
      <c r="Y376" s="189"/>
      <c r="Z376" s="189"/>
      <c r="AA376" s="189"/>
      <c r="AB376" s="189"/>
    </row>
    <row r="377" spans="2:28" x14ac:dyDescent="0.25">
      <c r="B377" s="155" t="s">
        <v>134</v>
      </c>
      <c r="C377" s="179"/>
      <c r="D377" s="176">
        <f>L348+M348+M349+N349</f>
        <v>0</v>
      </c>
      <c r="E377" s="176">
        <f>SUM(F351:F352)+SUM(G352:G353)+SUM(H353:H354)+SUM(I354:I355)+SUM(J355:J356)+SUM(K356:K357)+SUM(L357:L358)+SUM(M358:M359)+SUM(N359:N360)+SUM(O360:O361)+P361+SUM(N350:P350)+SUM(O351:W351)+SUM(P352:W352)+SUM(Q353:W353)+SUM(R354:W354)+SUM(S355:W355)+SUM(T356:W356)+SUM(U357:W357)+SUM(V358:W358)+W359</f>
        <v>38</v>
      </c>
      <c r="F377" s="176">
        <f>Q362+Q363+R363</f>
        <v>0</v>
      </c>
      <c r="G377" s="176">
        <f>SUM(L370:M370)</f>
        <v>5</v>
      </c>
      <c r="H377" s="176">
        <f>SUM(L364:M364)+SUM(L365:N365)+SUM(L366:O366)+SUM(L367:P367)+SUM(L368:Q368)+SUM(L369:R369)</f>
        <v>21</v>
      </c>
      <c r="I377" s="177">
        <f>SUM(D377:H377)</f>
        <v>64</v>
      </c>
      <c r="J377" s="174">
        <f>I377/$I$379</f>
        <v>1.8955100106622439E-3</v>
      </c>
      <c r="K377" s="189"/>
      <c r="L377" s="189"/>
      <c r="M377" s="189"/>
      <c r="N377" s="189"/>
      <c r="O377" s="189"/>
      <c r="P377" s="189"/>
      <c r="Q377" s="189"/>
      <c r="R377" s="189"/>
      <c r="S377" s="189"/>
      <c r="T377" s="189"/>
      <c r="U377" s="189"/>
      <c r="V377" s="189"/>
      <c r="W377" s="189"/>
      <c r="X377" s="189"/>
      <c r="Y377" s="189"/>
      <c r="Z377" s="189"/>
      <c r="AA377" s="189"/>
      <c r="AB377" s="189"/>
    </row>
    <row r="378" spans="2:28" ht="15.75" thickBot="1" x14ac:dyDescent="0.3">
      <c r="B378" s="157" t="s">
        <v>135</v>
      </c>
      <c r="C378" s="180"/>
      <c r="D378" s="181">
        <f>SUM(C348:E348)+SUM(C349:E349)+SUM(N348:W348)+SUM(O349:W349)</f>
        <v>17</v>
      </c>
      <c r="E378" s="181">
        <f>SUM(C350:E350)+SUM(C351:E351)+SUM(C352:E352)+SUM(C353:F353)+SUM(C354:G354)+SUM(C355:H355)+SUM(C356:I356)+SUM(C357:J357)+SUM(C358:K358)+SUM(C359:L359)+SUM(C360:M360)+SUM(C361:N361)+SUM(Q350:W350)</f>
        <v>19</v>
      </c>
      <c r="F378" s="181">
        <f>SUM(C362:P362)+SUM(C363:P363)</f>
        <v>0</v>
      </c>
      <c r="G378" s="181">
        <f>SUM(C370:K370)</f>
        <v>0</v>
      </c>
      <c r="H378" s="181">
        <f>SUM(C364:K369)</f>
        <v>1</v>
      </c>
      <c r="I378" s="182">
        <f>SUM(D378:H378)</f>
        <v>37</v>
      </c>
      <c r="J378" s="174">
        <f>I378/$I$379</f>
        <v>1.0958417249141096E-3</v>
      </c>
      <c r="K378" s="189"/>
      <c r="L378" s="189"/>
      <c r="M378" s="189"/>
      <c r="N378" s="189"/>
      <c r="O378" s="189"/>
      <c r="P378" s="189"/>
      <c r="Q378" s="189"/>
      <c r="R378" s="189"/>
      <c r="S378" s="189"/>
      <c r="T378" s="189"/>
      <c r="U378" s="189"/>
      <c r="V378" s="189"/>
      <c r="W378" s="189"/>
      <c r="X378" s="189"/>
      <c r="Y378" s="189"/>
      <c r="Z378" s="189"/>
      <c r="AA378" s="189"/>
      <c r="AB378" s="189"/>
    </row>
    <row r="379" spans="2:28" ht="15.75" thickBot="1" x14ac:dyDescent="0.3">
      <c r="B379" s="183"/>
      <c r="C379" s="184"/>
      <c r="D379" s="185">
        <f t="shared" ref="D379:I379" si="13">SUM(D374:D378)</f>
        <v>441</v>
      </c>
      <c r="E379" s="190">
        <f t="shared" si="13"/>
        <v>29749</v>
      </c>
      <c r="F379" s="186">
        <f t="shared" si="13"/>
        <v>42</v>
      </c>
      <c r="G379" s="186">
        <f t="shared" si="13"/>
        <v>22</v>
      </c>
      <c r="H379" s="186">
        <f t="shared" si="13"/>
        <v>3510</v>
      </c>
      <c r="I379" s="186">
        <f t="shared" si="13"/>
        <v>33764</v>
      </c>
      <c r="J379" s="187"/>
      <c r="K379" s="189"/>
      <c r="L379" s="189"/>
      <c r="M379" s="189"/>
      <c r="N379" s="189"/>
      <c r="O379" s="189"/>
      <c r="P379" s="189"/>
      <c r="Q379" s="189"/>
      <c r="R379" s="189"/>
      <c r="S379" s="189"/>
      <c r="T379" s="189"/>
      <c r="U379" s="189"/>
      <c r="V379" s="189"/>
      <c r="W379" s="189"/>
      <c r="X379" s="189"/>
      <c r="Y379" s="189"/>
      <c r="Z379" s="189"/>
      <c r="AA379" s="189"/>
      <c r="AB379" s="189"/>
    </row>
    <row r="381" spans="2:28" ht="15" customHeight="1" x14ac:dyDescent="0.25">
      <c r="B381" s="593" t="s">
        <v>179</v>
      </c>
      <c r="C381" s="593"/>
      <c r="D381" s="593"/>
      <c r="E381" s="593"/>
      <c r="F381" s="593"/>
      <c r="G381" s="593"/>
      <c r="H381" s="593"/>
      <c r="I381" s="593"/>
      <c r="J381" s="593"/>
      <c r="K381" s="593"/>
      <c r="L381" s="593"/>
      <c r="M381" s="593"/>
      <c r="N381" s="593"/>
      <c r="O381" s="593"/>
      <c r="P381" s="593"/>
      <c r="Q381" s="593"/>
      <c r="R381" s="593"/>
      <c r="S381" s="593"/>
      <c r="T381" s="593"/>
      <c r="U381" s="593"/>
      <c r="V381" s="593"/>
      <c r="W381" s="593"/>
      <c r="X381" s="593"/>
      <c r="Y381" s="593"/>
      <c r="Z381" s="593"/>
      <c r="AA381" s="593"/>
      <c r="AB381" s="593"/>
    </row>
    <row r="382" spans="2:28" x14ac:dyDescent="0.25">
      <c r="B382" s="593"/>
      <c r="C382" s="593"/>
      <c r="D382" s="593"/>
      <c r="E382" s="593"/>
      <c r="F382" s="593"/>
      <c r="G382" s="593"/>
      <c r="H382" s="593"/>
      <c r="I382" s="593"/>
      <c r="J382" s="593"/>
      <c r="K382" s="593"/>
      <c r="L382" s="593"/>
      <c r="M382" s="593"/>
      <c r="N382" s="593"/>
      <c r="O382" s="593"/>
      <c r="P382" s="593"/>
      <c r="Q382" s="593"/>
      <c r="R382" s="593"/>
      <c r="S382" s="593"/>
      <c r="T382" s="593"/>
      <c r="U382" s="593"/>
      <c r="V382" s="593"/>
      <c r="W382" s="593"/>
      <c r="X382" s="593"/>
      <c r="Y382" s="593"/>
      <c r="Z382" s="593"/>
      <c r="AA382" s="593"/>
      <c r="AB382" s="593"/>
    </row>
    <row r="383" spans="2:28" x14ac:dyDescent="0.25">
      <c r="B383" s="593"/>
      <c r="C383" s="593"/>
      <c r="D383" s="593"/>
      <c r="E383" s="593"/>
      <c r="F383" s="593"/>
      <c r="G383" s="593"/>
      <c r="H383" s="593"/>
      <c r="I383" s="593"/>
      <c r="J383" s="593"/>
      <c r="K383" s="593"/>
      <c r="L383" s="593"/>
      <c r="M383" s="593"/>
      <c r="N383" s="593"/>
      <c r="O383" s="593"/>
      <c r="P383" s="593"/>
      <c r="Q383" s="593"/>
      <c r="R383" s="593"/>
      <c r="S383" s="593"/>
      <c r="T383" s="593"/>
      <c r="U383" s="593"/>
      <c r="V383" s="593"/>
      <c r="W383" s="593"/>
      <c r="X383" s="593"/>
      <c r="Y383" s="593"/>
      <c r="Z383" s="593"/>
      <c r="AA383" s="593"/>
      <c r="AB383" s="593"/>
    </row>
    <row r="384" spans="2:28" x14ac:dyDescent="0.25">
      <c r="B384" s="593"/>
      <c r="C384" s="593"/>
      <c r="D384" s="593"/>
      <c r="E384" s="593"/>
      <c r="F384" s="593"/>
      <c r="G384" s="593"/>
      <c r="H384" s="593"/>
      <c r="I384" s="593"/>
      <c r="J384" s="593"/>
      <c r="K384" s="593"/>
      <c r="L384" s="593"/>
      <c r="M384" s="593"/>
      <c r="N384" s="593"/>
      <c r="O384" s="593"/>
      <c r="P384" s="593"/>
      <c r="Q384" s="593"/>
      <c r="R384" s="593"/>
      <c r="S384" s="593"/>
      <c r="T384" s="593"/>
      <c r="U384" s="593"/>
      <c r="V384" s="593"/>
      <c r="W384" s="593"/>
      <c r="X384" s="593"/>
      <c r="Y384" s="593"/>
      <c r="Z384" s="593"/>
      <c r="AA384" s="593"/>
      <c r="AB384" s="593"/>
    </row>
    <row r="385" spans="2:28" x14ac:dyDescent="0.25">
      <c r="B385" s="593"/>
      <c r="C385" s="593"/>
      <c r="D385" s="593"/>
      <c r="E385" s="593"/>
      <c r="F385" s="593"/>
      <c r="G385" s="593"/>
      <c r="H385" s="593"/>
      <c r="I385" s="593"/>
      <c r="J385" s="593"/>
      <c r="K385" s="593"/>
      <c r="L385" s="593"/>
      <c r="M385" s="593"/>
      <c r="N385" s="593"/>
      <c r="O385" s="593"/>
      <c r="P385" s="593"/>
      <c r="Q385" s="593"/>
      <c r="R385" s="593"/>
      <c r="S385" s="593"/>
      <c r="T385" s="593"/>
      <c r="U385" s="593"/>
      <c r="V385" s="593"/>
      <c r="W385" s="593"/>
      <c r="X385" s="593"/>
      <c r="Y385" s="593"/>
      <c r="Z385" s="593"/>
      <c r="AA385" s="593"/>
      <c r="AB385" s="593"/>
    </row>
    <row r="386" spans="2:28" x14ac:dyDescent="0.25">
      <c r="B386" s="593"/>
      <c r="C386" s="593"/>
      <c r="D386" s="593"/>
      <c r="E386" s="593"/>
      <c r="F386" s="593"/>
      <c r="G386" s="593"/>
      <c r="H386" s="593"/>
      <c r="I386" s="593"/>
      <c r="J386" s="593"/>
      <c r="K386" s="593"/>
      <c r="L386" s="593"/>
      <c r="M386" s="593"/>
      <c r="N386" s="593"/>
      <c r="O386" s="593"/>
      <c r="P386" s="593"/>
      <c r="Q386" s="593"/>
      <c r="R386" s="593"/>
      <c r="S386" s="593"/>
      <c r="T386" s="593"/>
      <c r="U386" s="593"/>
      <c r="V386" s="593"/>
      <c r="W386" s="593"/>
      <c r="X386" s="593"/>
      <c r="Y386" s="593"/>
      <c r="Z386" s="593"/>
      <c r="AA386" s="593"/>
      <c r="AB386" s="593"/>
    </row>
    <row r="387" spans="2:28" x14ac:dyDescent="0.25">
      <c r="B387" s="593"/>
      <c r="C387" s="593"/>
      <c r="D387" s="593"/>
      <c r="E387" s="593"/>
      <c r="F387" s="593"/>
      <c r="G387" s="593"/>
      <c r="H387" s="593"/>
      <c r="I387" s="593"/>
      <c r="J387" s="593"/>
      <c r="K387" s="593"/>
      <c r="L387" s="593"/>
      <c r="M387" s="593"/>
      <c r="N387" s="593"/>
      <c r="O387" s="593"/>
      <c r="P387" s="593"/>
      <c r="Q387" s="593"/>
      <c r="R387" s="593"/>
      <c r="S387" s="593"/>
      <c r="T387" s="593"/>
      <c r="U387" s="593"/>
      <c r="V387" s="593"/>
      <c r="W387" s="593"/>
      <c r="X387" s="593"/>
      <c r="Y387" s="593"/>
      <c r="Z387" s="593"/>
      <c r="AA387" s="593"/>
      <c r="AB387" s="593"/>
    </row>
    <row r="388" spans="2:28" x14ac:dyDescent="0.25">
      <c r="B388" s="593"/>
      <c r="C388" s="593"/>
      <c r="D388" s="593"/>
      <c r="E388" s="593"/>
      <c r="F388" s="593"/>
      <c r="G388" s="593"/>
      <c r="H388" s="593"/>
      <c r="I388" s="593"/>
      <c r="J388" s="593"/>
      <c r="K388" s="593"/>
      <c r="L388" s="593"/>
      <c r="M388" s="593"/>
      <c r="N388" s="593"/>
      <c r="O388" s="593"/>
      <c r="P388" s="593"/>
      <c r="Q388" s="593"/>
      <c r="R388" s="593"/>
      <c r="S388" s="593"/>
      <c r="T388" s="593"/>
      <c r="U388" s="593"/>
      <c r="V388" s="593"/>
      <c r="W388" s="593"/>
      <c r="X388" s="593"/>
      <c r="Y388" s="593"/>
      <c r="Z388" s="593"/>
      <c r="AA388" s="593"/>
      <c r="AB388" s="593"/>
    </row>
    <row r="389" spans="2:28" x14ac:dyDescent="0.25">
      <c r="B389" s="593"/>
      <c r="C389" s="593"/>
      <c r="D389" s="593"/>
      <c r="E389" s="593"/>
      <c r="F389" s="593"/>
      <c r="G389" s="593"/>
      <c r="H389" s="593"/>
      <c r="I389" s="593"/>
      <c r="J389" s="593"/>
      <c r="K389" s="593"/>
      <c r="L389" s="593"/>
      <c r="M389" s="593"/>
      <c r="N389" s="593"/>
      <c r="O389" s="593"/>
      <c r="P389" s="593"/>
      <c r="Q389" s="593"/>
      <c r="R389" s="593"/>
      <c r="S389" s="593"/>
      <c r="T389" s="593"/>
      <c r="U389" s="593"/>
      <c r="V389" s="593"/>
      <c r="W389" s="593"/>
      <c r="X389" s="593"/>
      <c r="Y389" s="593"/>
      <c r="Z389" s="593"/>
      <c r="AA389" s="593"/>
      <c r="AB389" s="593"/>
    </row>
    <row r="391" spans="2:28" x14ac:dyDescent="0.25">
      <c r="B391" s="12" t="s">
        <v>9</v>
      </c>
    </row>
    <row r="392" spans="2:28" x14ac:dyDescent="0.25">
      <c r="B392" s="12" t="s">
        <v>8</v>
      </c>
    </row>
    <row r="393" spans="2:28" x14ac:dyDescent="0.25">
      <c r="B393" s="12" t="s">
        <v>7</v>
      </c>
    </row>
    <row r="394" spans="2:28" x14ac:dyDescent="0.25">
      <c r="B394" s="13" t="s">
        <v>6</v>
      </c>
    </row>
    <row r="395" spans="2:28" x14ac:dyDescent="0.25">
      <c r="B395" s="13" t="s">
        <v>151</v>
      </c>
    </row>
    <row r="396" spans="2:28" x14ac:dyDescent="0.25">
      <c r="B396" s="13" t="s">
        <v>156</v>
      </c>
    </row>
    <row r="397" spans="2:28" x14ac:dyDescent="0.25">
      <c r="B397" s="13" t="s">
        <v>161</v>
      </c>
    </row>
    <row r="398" spans="2:28" x14ac:dyDescent="0.25">
      <c r="B398" s="13" t="s">
        <v>166</v>
      </c>
    </row>
    <row r="399" spans="2:28" x14ac:dyDescent="0.25">
      <c r="B399" s="13" t="s">
        <v>174</v>
      </c>
    </row>
    <row r="401" spans="2:28" ht="15.75" thickBot="1" x14ac:dyDescent="0.3"/>
    <row r="402" spans="2:28" ht="15.75" thickBot="1" x14ac:dyDescent="0.3">
      <c r="B402" s="590" t="s">
        <v>181</v>
      </c>
      <c r="C402" s="591"/>
      <c r="D402" s="591"/>
      <c r="E402" s="591"/>
      <c r="F402" s="591"/>
      <c r="G402" s="591"/>
      <c r="H402" s="591"/>
      <c r="I402" s="591"/>
      <c r="J402" s="591"/>
      <c r="K402" s="591"/>
      <c r="L402" s="591"/>
      <c r="M402" s="591"/>
      <c r="N402" s="591"/>
      <c r="O402" s="591"/>
      <c r="P402" s="591"/>
      <c r="Q402" s="591"/>
      <c r="R402" s="591"/>
      <c r="S402" s="591"/>
      <c r="T402" s="591"/>
      <c r="U402" s="591"/>
      <c r="V402" s="591"/>
      <c r="W402" s="591"/>
      <c r="X402" s="592"/>
      <c r="Y402" s="189"/>
      <c r="Z402" s="189"/>
      <c r="AA402" s="189"/>
      <c r="AB402" s="189"/>
    </row>
    <row r="403" spans="2:28" ht="15.75" thickBot="1" x14ac:dyDescent="0.3">
      <c r="B403" s="247" t="s">
        <v>105</v>
      </c>
      <c r="C403" s="263">
        <v>0</v>
      </c>
      <c r="D403" s="263">
        <v>1</v>
      </c>
      <c r="E403" s="263">
        <v>2</v>
      </c>
      <c r="F403" s="263">
        <v>3</v>
      </c>
      <c r="G403" s="263">
        <v>4</v>
      </c>
      <c r="H403" s="263">
        <v>5</v>
      </c>
      <c r="I403" s="263">
        <v>6</v>
      </c>
      <c r="J403" s="263">
        <v>7</v>
      </c>
      <c r="K403" s="263">
        <v>8</v>
      </c>
      <c r="L403" s="263">
        <v>9</v>
      </c>
      <c r="M403" s="263">
        <v>10</v>
      </c>
      <c r="N403" s="263">
        <v>11</v>
      </c>
      <c r="O403" s="263">
        <v>12</v>
      </c>
      <c r="P403" s="263">
        <v>13</v>
      </c>
      <c r="Q403" s="263">
        <v>14</v>
      </c>
      <c r="R403" s="263">
        <v>15</v>
      </c>
      <c r="S403" s="263">
        <v>16</v>
      </c>
      <c r="T403" s="263">
        <v>17</v>
      </c>
      <c r="U403" s="263">
        <v>18</v>
      </c>
      <c r="V403" s="263">
        <v>19</v>
      </c>
      <c r="W403" s="262" t="s">
        <v>106</v>
      </c>
      <c r="X403" s="248" t="s">
        <v>5</v>
      </c>
      <c r="Y403" s="189"/>
      <c r="Z403" s="628" t="s">
        <v>138</v>
      </c>
      <c r="AA403" s="628" t="s">
        <v>136</v>
      </c>
      <c r="AB403" s="631" t="s">
        <v>137</v>
      </c>
    </row>
    <row r="404" spans="2:28" x14ac:dyDescent="0.25">
      <c r="B404" s="251" t="s">
        <v>102</v>
      </c>
      <c r="C404" s="253"/>
      <c r="D404" s="253"/>
      <c r="E404" s="256">
        <v>36</v>
      </c>
      <c r="F404" s="258">
        <v>143</v>
      </c>
      <c r="G404" s="257">
        <v>10</v>
      </c>
      <c r="H404" s="257"/>
      <c r="I404" s="259">
        <v>1</v>
      </c>
      <c r="J404" s="259"/>
      <c r="K404" s="259"/>
      <c r="L404" s="260"/>
      <c r="M404" s="260"/>
      <c r="N404" s="256"/>
      <c r="O404" s="256"/>
      <c r="P404" s="256"/>
      <c r="Q404" s="256"/>
      <c r="R404" s="256"/>
      <c r="S404" s="256"/>
      <c r="T404" s="256"/>
      <c r="U404" s="256"/>
      <c r="V404" s="256"/>
      <c r="W404" s="256"/>
      <c r="X404" s="358">
        <v>190</v>
      </c>
      <c r="Y404" s="189"/>
      <c r="Z404" s="629"/>
      <c r="AA404" s="629"/>
      <c r="AB404" s="631"/>
    </row>
    <row r="405" spans="2:28" x14ac:dyDescent="0.25">
      <c r="B405" s="255" t="s">
        <v>103</v>
      </c>
      <c r="C405" s="250"/>
      <c r="D405" s="250"/>
      <c r="E405" s="256">
        <v>2</v>
      </c>
      <c r="F405" s="257">
        <v>93</v>
      </c>
      <c r="G405" s="258">
        <v>263</v>
      </c>
      <c r="H405" s="257">
        <v>11</v>
      </c>
      <c r="I405" s="257"/>
      <c r="J405" s="259">
        <v>1</v>
      </c>
      <c r="K405" s="259"/>
      <c r="L405" s="259"/>
      <c r="M405" s="260"/>
      <c r="N405" s="260"/>
      <c r="O405" s="256"/>
      <c r="P405" s="256"/>
      <c r="Q405" s="256"/>
      <c r="R405" s="256"/>
      <c r="S405" s="256"/>
      <c r="T405" s="256"/>
      <c r="U405" s="256"/>
      <c r="V405" s="256"/>
      <c r="W405" s="256"/>
      <c r="X405" s="359">
        <v>370</v>
      </c>
      <c r="Y405" s="189"/>
      <c r="Z405" s="630"/>
      <c r="AA405" s="630"/>
      <c r="AB405" s="631"/>
    </row>
    <row r="406" spans="2:28" x14ac:dyDescent="0.25">
      <c r="B406" s="254" t="s">
        <v>17</v>
      </c>
      <c r="C406" s="250"/>
      <c r="D406" s="250"/>
      <c r="E406" s="256"/>
      <c r="F406" s="259">
        <v>4</v>
      </c>
      <c r="G406" s="257">
        <v>639</v>
      </c>
      <c r="H406" s="261">
        <v>1632</v>
      </c>
      <c r="I406" s="257">
        <v>70</v>
      </c>
      <c r="J406" s="257">
        <v>8</v>
      </c>
      <c r="K406" s="259">
        <v>6</v>
      </c>
      <c r="L406" s="259">
        <v>4</v>
      </c>
      <c r="M406" s="259">
        <v>4</v>
      </c>
      <c r="N406" s="260">
        <v>4</v>
      </c>
      <c r="O406" s="260">
        <v>5</v>
      </c>
      <c r="P406" s="260">
        <v>6</v>
      </c>
      <c r="Q406" s="256">
        <v>1</v>
      </c>
      <c r="R406" s="256">
        <v>3</v>
      </c>
      <c r="S406" s="256">
        <v>1</v>
      </c>
      <c r="T406" s="256">
        <v>3</v>
      </c>
      <c r="U406" s="256">
        <v>2</v>
      </c>
      <c r="V406" s="256"/>
      <c r="W406" s="256">
        <v>3</v>
      </c>
      <c r="X406" s="360">
        <v>2395</v>
      </c>
      <c r="Y406" s="189"/>
      <c r="Z406" s="405" t="s">
        <v>17</v>
      </c>
      <c r="AA406" s="153">
        <f>SUM(K406:W406)</f>
        <v>42</v>
      </c>
      <c r="AB406" s="188">
        <f>AA406/X406</f>
        <v>1.753653444676409E-2</v>
      </c>
    </row>
    <row r="407" spans="2:28" x14ac:dyDescent="0.25">
      <c r="B407" s="254" t="s">
        <v>107</v>
      </c>
      <c r="C407" s="250"/>
      <c r="D407" s="250"/>
      <c r="E407" s="256"/>
      <c r="F407" s="260"/>
      <c r="G407" s="259">
        <v>9</v>
      </c>
      <c r="H407" s="257">
        <v>607</v>
      </c>
      <c r="I407" s="261">
        <v>1768</v>
      </c>
      <c r="J407" s="257">
        <v>361</v>
      </c>
      <c r="K407" s="257">
        <v>107</v>
      </c>
      <c r="L407" s="259">
        <v>41</v>
      </c>
      <c r="M407" s="259">
        <v>18</v>
      </c>
      <c r="N407" s="259">
        <v>10</v>
      </c>
      <c r="O407" s="260">
        <v>1</v>
      </c>
      <c r="P407" s="260">
        <v>1</v>
      </c>
      <c r="Q407" s="260"/>
      <c r="R407" s="260"/>
      <c r="S407" s="260"/>
      <c r="T407" s="260"/>
      <c r="U407" s="260"/>
      <c r="V407" s="260"/>
      <c r="W407" s="260">
        <v>1</v>
      </c>
      <c r="X407" s="360">
        <v>2924</v>
      </c>
      <c r="Y407" s="189"/>
      <c r="Z407" s="405" t="s">
        <v>107</v>
      </c>
      <c r="AA407" s="153">
        <f>SUM(L407:W407)</f>
        <v>72</v>
      </c>
      <c r="AB407" s="188">
        <f t="shared" ref="AB407:AB417" si="14">AA407/X407</f>
        <v>2.4623803009575923E-2</v>
      </c>
    </row>
    <row r="408" spans="2:28" x14ac:dyDescent="0.25">
      <c r="B408" s="254" t="s">
        <v>108</v>
      </c>
      <c r="C408" s="250"/>
      <c r="D408" s="250"/>
      <c r="E408" s="256"/>
      <c r="F408" s="260"/>
      <c r="G408" s="260">
        <v>1</v>
      </c>
      <c r="H408" s="259">
        <v>1</v>
      </c>
      <c r="I408" s="257">
        <v>472</v>
      </c>
      <c r="J408" s="261">
        <v>1536</v>
      </c>
      <c r="K408" s="257">
        <v>426</v>
      </c>
      <c r="L408" s="257">
        <v>156</v>
      </c>
      <c r="M408" s="259">
        <v>57</v>
      </c>
      <c r="N408" s="259">
        <v>27</v>
      </c>
      <c r="O408" s="259">
        <v>7</v>
      </c>
      <c r="P408" s="260">
        <v>7</v>
      </c>
      <c r="Q408" s="260"/>
      <c r="R408" s="260"/>
      <c r="S408" s="260">
        <v>1</v>
      </c>
      <c r="T408" s="260"/>
      <c r="U408" s="260"/>
      <c r="V408" s="260"/>
      <c r="W408" s="260"/>
      <c r="X408" s="360">
        <v>2691</v>
      </c>
      <c r="Y408" s="189"/>
      <c r="Z408" s="405" t="s">
        <v>108</v>
      </c>
      <c r="AA408" s="153">
        <f>SUM(M408:W408)</f>
        <v>99</v>
      </c>
      <c r="AB408" s="188">
        <f t="shared" si="14"/>
        <v>3.678929765886288E-2</v>
      </c>
    </row>
    <row r="409" spans="2:28" x14ac:dyDescent="0.25">
      <c r="B409" s="254" t="s">
        <v>109</v>
      </c>
      <c r="C409" s="250"/>
      <c r="D409" s="250"/>
      <c r="E409" s="256"/>
      <c r="F409" s="256"/>
      <c r="G409" s="260"/>
      <c r="H409" s="260"/>
      <c r="I409" s="259">
        <v>4</v>
      </c>
      <c r="J409" s="257">
        <v>488</v>
      </c>
      <c r="K409" s="261">
        <v>1448</v>
      </c>
      <c r="L409" s="257">
        <v>516</v>
      </c>
      <c r="M409" s="257">
        <v>202</v>
      </c>
      <c r="N409" s="259">
        <v>91</v>
      </c>
      <c r="O409" s="259">
        <v>36</v>
      </c>
      <c r="P409" s="259">
        <v>8</v>
      </c>
      <c r="Q409" s="260">
        <v>1</v>
      </c>
      <c r="R409" s="260"/>
      <c r="S409" s="260"/>
      <c r="T409" s="260"/>
      <c r="U409" s="260"/>
      <c r="V409" s="260"/>
      <c r="W409" s="260"/>
      <c r="X409" s="360">
        <v>2794</v>
      </c>
      <c r="Y409" s="189"/>
      <c r="Z409" s="405" t="s">
        <v>109</v>
      </c>
      <c r="AA409" s="153">
        <f>SUM(N409:W409)</f>
        <v>136</v>
      </c>
      <c r="AB409" s="188">
        <f t="shared" si="14"/>
        <v>4.8675733715103794E-2</v>
      </c>
    </row>
    <row r="410" spans="2:28" x14ac:dyDescent="0.25">
      <c r="B410" s="254" t="s">
        <v>110</v>
      </c>
      <c r="C410" s="250"/>
      <c r="D410" s="250"/>
      <c r="E410" s="256"/>
      <c r="F410" s="256"/>
      <c r="G410" s="256"/>
      <c r="H410" s="260"/>
      <c r="I410" s="260"/>
      <c r="J410" s="259">
        <v>3</v>
      </c>
      <c r="K410" s="257">
        <v>428</v>
      </c>
      <c r="L410" s="261">
        <v>1520</v>
      </c>
      <c r="M410" s="257">
        <v>545</v>
      </c>
      <c r="N410" s="257">
        <v>228</v>
      </c>
      <c r="O410" s="259">
        <v>78</v>
      </c>
      <c r="P410" s="259">
        <v>32</v>
      </c>
      <c r="Q410" s="259">
        <v>11</v>
      </c>
      <c r="R410" s="260">
        <v>1</v>
      </c>
      <c r="S410" s="260">
        <v>1</v>
      </c>
      <c r="T410" s="260"/>
      <c r="U410" s="260"/>
      <c r="V410" s="260"/>
      <c r="W410" s="260"/>
      <c r="X410" s="360">
        <v>2847</v>
      </c>
      <c r="Y410" s="189"/>
      <c r="Z410" s="405" t="s">
        <v>110</v>
      </c>
      <c r="AA410" s="153">
        <f>SUM(O410:W410)</f>
        <v>123</v>
      </c>
      <c r="AB410" s="188">
        <f t="shared" si="14"/>
        <v>4.3203371970495258E-2</v>
      </c>
    </row>
    <row r="411" spans="2:28" x14ac:dyDescent="0.25">
      <c r="B411" s="254" t="s">
        <v>111</v>
      </c>
      <c r="C411" s="250"/>
      <c r="D411" s="250"/>
      <c r="E411" s="256"/>
      <c r="F411" s="256"/>
      <c r="G411" s="256"/>
      <c r="H411" s="256"/>
      <c r="I411" s="260"/>
      <c r="J411" s="260"/>
      <c r="K411" s="259">
        <v>10</v>
      </c>
      <c r="L411" s="257">
        <v>347</v>
      </c>
      <c r="M411" s="261">
        <v>1461</v>
      </c>
      <c r="N411" s="257">
        <v>570</v>
      </c>
      <c r="O411" s="257">
        <v>241</v>
      </c>
      <c r="P411" s="259">
        <v>95</v>
      </c>
      <c r="Q411" s="259">
        <v>33</v>
      </c>
      <c r="R411" s="259">
        <v>8</v>
      </c>
      <c r="S411" s="260">
        <v>1</v>
      </c>
      <c r="T411" s="260">
        <v>1</v>
      </c>
      <c r="U411" s="260"/>
      <c r="V411" s="260"/>
      <c r="W411" s="260"/>
      <c r="X411" s="360">
        <v>2767</v>
      </c>
      <c r="Y411" s="189"/>
      <c r="Z411" s="405" t="s">
        <v>111</v>
      </c>
      <c r="AA411" s="153">
        <f>SUM(P411:W411)</f>
        <v>138</v>
      </c>
      <c r="AB411" s="188">
        <f t="shared" si="14"/>
        <v>4.9873509215757138E-2</v>
      </c>
    </row>
    <row r="412" spans="2:28" x14ac:dyDescent="0.25">
      <c r="B412" s="254" t="s">
        <v>112</v>
      </c>
      <c r="C412" s="250"/>
      <c r="D412" s="250"/>
      <c r="E412" s="256"/>
      <c r="F412" s="256"/>
      <c r="G412" s="256"/>
      <c r="H412" s="256"/>
      <c r="I412" s="256"/>
      <c r="J412" s="260"/>
      <c r="K412" s="260"/>
      <c r="L412" s="259">
        <v>3</v>
      </c>
      <c r="M412" s="257">
        <v>292</v>
      </c>
      <c r="N412" s="261">
        <v>1547</v>
      </c>
      <c r="O412" s="257">
        <v>801</v>
      </c>
      <c r="P412" s="257">
        <v>453</v>
      </c>
      <c r="Q412" s="259">
        <v>202</v>
      </c>
      <c r="R412" s="259">
        <v>50</v>
      </c>
      <c r="S412" s="259">
        <v>9</v>
      </c>
      <c r="T412" s="260"/>
      <c r="U412" s="260"/>
      <c r="V412" s="260"/>
      <c r="W412" s="260">
        <v>1</v>
      </c>
      <c r="X412" s="360">
        <v>3358</v>
      </c>
      <c r="Y412" s="189"/>
      <c r="Z412" s="405" t="s">
        <v>112</v>
      </c>
      <c r="AA412" s="153">
        <f>SUM(Q412:W412)</f>
        <v>262</v>
      </c>
      <c r="AB412" s="188">
        <f t="shared" si="14"/>
        <v>7.802263251935676E-2</v>
      </c>
    </row>
    <row r="413" spans="2:28" x14ac:dyDescent="0.25">
      <c r="B413" s="254" t="s">
        <v>113</v>
      </c>
      <c r="C413" s="250"/>
      <c r="D413" s="250"/>
      <c r="E413" s="256"/>
      <c r="F413" s="256"/>
      <c r="G413" s="256"/>
      <c r="H413" s="256"/>
      <c r="I413" s="256"/>
      <c r="J413" s="256"/>
      <c r="K413" s="260"/>
      <c r="L413" s="260"/>
      <c r="M413" s="259">
        <v>7</v>
      </c>
      <c r="N413" s="257">
        <v>234</v>
      </c>
      <c r="O413" s="261">
        <v>1180</v>
      </c>
      <c r="P413" s="257">
        <v>691</v>
      </c>
      <c r="Q413" s="257">
        <v>397</v>
      </c>
      <c r="R413" s="259">
        <v>164</v>
      </c>
      <c r="S413" s="259">
        <v>35</v>
      </c>
      <c r="T413" s="259">
        <v>8</v>
      </c>
      <c r="U413" s="260">
        <v>2</v>
      </c>
      <c r="V413" s="260"/>
      <c r="W413" s="260">
        <v>1</v>
      </c>
      <c r="X413" s="360">
        <v>2719</v>
      </c>
      <c r="Y413" s="189"/>
      <c r="Z413" s="405" t="s">
        <v>113</v>
      </c>
      <c r="AA413" s="153">
        <f>SUM(R413:W413)</f>
        <v>210</v>
      </c>
      <c r="AB413" s="188">
        <f t="shared" si="14"/>
        <v>7.7234277307833762E-2</v>
      </c>
    </row>
    <row r="414" spans="2:28" x14ac:dyDescent="0.25">
      <c r="B414" s="254" t="s">
        <v>114</v>
      </c>
      <c r="C414" s="250"/>
      <c r="D414" s="250"/>
      <c r="E414" s="256"/>
      <c r="F414" s="256"/>
      <c r="G414" s="256"/>
      <c r="H414" s="256"/>
      <c r="I414" s="256"/>
      <c r="J414" s="256"/>
      <c r="K414" s="256"/>
      <c r="L414" s="260">
        <v>1</v>
      </c>
      <c r="M414" s="260"/>
      <c r="N414" s="259">
        <v>1</v>
      </c>
      <c r="O414" s="257">
        <v>209</v>
      </c>
      <c r="P414" s="261">
        <v>995</v>
      </c>
      <c r="Q414" s="257">
        <v>593</v>
      </c>
      <c r="R414" s="257">
        <v>363</v>
      </c>
      <c r="S414" s="259">
        <v>100</v>
      </c>
      <c r="T414" s="259">
        <v>19</v>
      </c>
      <c r="U414" s="259">
        <v>7</v>
      </c>
      <c r="V414" s="260">
        <v>1</v>
      </c>
      <c r="W414" s="260">
        <v>1</v>
      </c>
      <c r="X414" s="360">
        <v>2290</v>
      </c>
      <c r="Y414" s="189"/>
      <c r="Z414" s="405" t="s">
        <v>114</v>
      </c>
      <c r="AA414" s="153">
        <f>SUM(S414:W414)</f>
        <v>128</v>
      </c>
      <c r="AB414" s="188">
        <f t="shared" si="14"/>
        <v>5.589519650655022E-2</v>
      </c>
    </row>
    <row r="415" spans="2:28" x14ac:dyDescent="0.25">
      <c r="B415" s="254" t="s">
        <v>115</v>
      </c>
      <c r="C415" s="250"/>
      <c r="D415" s="250"/>
      <c r="E415" s="256"/>
      <c r="F415" s="256"/>
      <c r="G415" s="256"/>
      <c r="H415" s="256"/>
      <c r="I415" s="256"/>
      <c r="J415" s="256"/>
      <c r="K415" s="256"/>
      <c r="L415" s="256"/>
      <c r="M415" s="260"/>
      <c r="N415" s="260"/>
      <c r="O415" s="259">
        <v>3</v>
      </c>
      <c r="P415" s="257">
        <v>219</v>
      </c>
      <c r="Q415" s="261">
        <v>820</v>
      </c>
      <c r="R415" s="257">
        <v>493</v>
      </c>
      <c r="S415" s="257">
        <v>243</v>
      </c>
      <c r="T415" s="259">
        <v>93</v>
      </c>
      <c r="U415" s="259">
        <v>18</v>
      </c>
      <c r="V415" s="259">
        <v>6</v>
      </c>
      <c r="W415" s="260">
        <v>1</v>
      </c>
      <c r="X415" s="360">
        <v>1896</v>
      </c>
      <c r="Y415" s="189"/>
      <c r="Z415" s="405" t="s">
        <v>115</v>
      </c>
      <c r="AA415" s="153">
        <f>SUM(T415:W415)</f>
        <v>118</v>
      </c>
      <c r="AB415" s="188">
        <f t="shared" si="14"/>
        <v>6.2236286919831227E-2</v>
      </c>
    </row>
    <row r="416" spans="2:28" x14ac:dyDescent="0.25">
      <c r="B416" s="254" t="s">
        <v>116</v>
      </c>
      <c r="C416" s="250"/>
      <c r="D416" s="250"/>
      <c r="E416" s="256"/>
      <c r="F416" s="256"/>
      <c r="G416" s="256"/>
      <c r="H416" s="256"/>
      <c r="I416" s="256"/>
      <c r="J416" s="256">
        <v>1</v>
      </c>
      <c r="K416" s="256"/>
      <c r="L416" s="256"/>
      <c r="M416" s="256"/>
      <c r="N416" s="260"/>
      <c r="O416" s="260"/>
      <c r="P416" s="259">
        <v>3</v>
      </c>
      <c r="Q416" s="257">
        <v>188</v>
      </c>
      <c r="R416" s="261">
        <v>699</v>
      </c>
      <c r="S416" s="257">
        <v>482</v>
      </c>
      <c r="T416" s="257">
        <v>253</v>
      </c>
      <c r="U416" s="259">
        <v>54</v>
      </c>
      <c r="V416" s="259">
        <v>13</v>
      </c>
      <c r="W416" s="259">
        <v>2</v>
      </c>
      <c r="X416" s="360">
        <v>1695</v>
      </c>
      <c r="Y416" s="189"/>
      <c r="Z416" s="405" t="s">
        <v>116</v>
      </c>
      <c r="AA416" s="153">
        <f>SUM(U416:W416)</f>
        <v>69</v>
      </c>
      <c r="AB416" s="188">
        <f t="shared" si="14"/>
        <v>4.0707964601769911E-2</v>
      </c>
    </row>
    <row r="417" spans="2:28" x14ac:dyDescent="0.25">
      <c r="B417" s="254" t="s">
        <v>117</v>
      </c>
      <c r="C417" s="250"/>
      <c r="D417" s="250"/>
      <c r="E417" s="256"/>
      <c r="F417" s="256"/>
      <c r="G417" s="256"/>
      <c r="H417" s="256"/>
      <c r="I417" s="256"/>
      <c r="J417" s="256"/>
      <c r="K417" s="256"/>
      <c r="L417" s="256"/>
      <c r="M417" s="256"/>
      <c r="N417" s="256"/>
      <c r="O417" s="260"/>
      <c r="P417" s="260">
        <v>1</v>
      </c>
      <c r="Q417" s="259">
        <v>3</v>
      </c>
      <c r="R417" s="257">
        <v>189</v>
      </c>
      <c r="S417" s="261">
        <v>573</v>
      </c>
      <c r="T417" s="257">
        <v>327</v>
      </c>
      <c r="U417" s="257">
        <v>127</v>
      </c>
      <c r="V417" s="259">
        <v>33</v>
      </c>
      <c r="W417" s="259">
        <v>5</v>
      </c>
      <c r="X417" s="360">
        <v>1258</v>
      </c>
      <c r="Y417" s="189"/>
      <c r="Z417" s="405" t="s">
        <v>117</v>
      </c>
      <c r="AA417" s="153">
        <f>SUM(V417:W417)</f>
        <v>38</v>
      </c>
      <c r="AB417" s="188">
        <f t="shared" si="14"/>
        <v>3.0206677265500796E-2</v>
      </c>
    </row>
    <row r="418" spans="2:28" x14ac:dyDescent="0.25">
      <c r="B418" s="255" t="s">
        <v>118</v>
      </c>
      <c r="C418" s="250"/>
      <c r="D418" s="250"/>
      <c r="E418" s="256"/>
      <c r="F418" s="256"/>
      <c r="G418" s="256"/>
      <c r="H418" s="256"/>
      <c r="I418" s="256"/>
      <c r="J418" s="256"/>
      <c r="K418" s="256"/>
      <c r="L418" s="256"/>
      <c r="M418" s="256"/>
      <c r="N418" s="256"/>
      <c r="O418" s="256"/>
      <c r="P418" s="256"/>
      <c r="Q418" s="260"/>
      <c r="R418" s="259"/>
      <c r="S418" s="257">
        <v>1</v>
      </c>
      <c r="T418" s="258">
        <v>4</v>
      </c>
      <c r="U418" s="257">
        <v>12</v>
      </c>
      <c r="V418" s="257">
        <v>3</v>
      </c>
      <c r="W418" s="259">
        <v>20</v>
      </c>
      <c r="X418" s="359">
        <v>40</v>
      </c>
      <c r="Y418" s="189"/>
      <c r="Z418" s="307" t="s">
        <v>139</v>
      </c>
      <c r="AA418" s="164">
        <f>SUM(AA406:AA417)</f>
        <v>1435</v>
      </c>
      <c r="AB418" s="139">
        <f>AA418/29634</f>
        <v>4.8424107444151987E-2</v>
      </c>
    </row>
    <row r="419" spans="2:28" x14ac:dyDescent="0.25">
      <c r="B419" s="255" t="s">
        <v>119</v>
      </c>
      <c r="C419" s="250"/>
      <c r="D419" s="250"/>
      <c r="E419" s="256"/>
      <c r="F419" s="256"/>
      <c r="G419" s="256"/>
      <c r="H419" s="256"/>
      <c r="I419" s="256"/>
      <c r="J419" s="256"/>
      <c r="K419" s="256"/>
      <c r="L419" s="256"/>
      <c r="M419" s="256"/>
      <c r="N419" s="256"/>
      <c r="O419" s="256"/>
      <c r="P419" s="256"/>
      <c r="Q419" s="260"/>
      <c r="R419" s="260"/>
      <c r="S419" s="259"/>
      <c r="T419" s="257">
        <v>8</v>
      </c>
      <c r="U419" s="258">
        <v>18</v>
      </c>
      <c r="V419" s="257">
        <v>10</v>
      </c>
      <c r="W419" s="257">
        <v>26</v>
      </c>
      <c r="X419" s="359">
        <v>62</v>
      </c>
      <c r="Y419" s="189"/>
      <c r="Z419" s="189"/>
      <c r="AA419" s="189"/>
      <c r="AB419" s="189"/>
    </row>
    <row r="420" spans="2:28" x14ac:dyDescent="0.25">
      <c r="B420" s="254" t="s">
        <v>121</v>
      </c>
      <c r="C420" s="250"/>
      <c r="D420" s="250"/>
      <c r="E420" s="256"/>
      <c r="F420" s="256"/>
      <c r="G420" s="256"/>
      <c r="H420" s="256"/>
      <c r="I420" s="256"/>
      <c r="J420" s="256"/>
      <c r="K420" s="256"/>
      <c r="L420" s="260"/>
      <c r="M420" s="260"/>
      <c r="N420" s="259"/>
      <c r="O420" s="259"/>
      <c r="P420" s="257"/>
      <c r="Q420" s="257"/>
      <c r="R420" s="257"/>
      <c r="S420" s="257"/>
      <c r="T420" s="257"/>
      <c r="U420" s="257"/>
      <c r="V420" s="257"/>
      <c r="W420" s="257">
        <v>21</v>
      </c>
      <c r="X420" s="360">
        <v>21</v>
      </c>
      <c r="Y420" s="189"/>
      <c r="Z420" s="189"/>
      <c r="AA420" s="189"/>
      <c r="AB420" s="189"/>
    </row>
    <row r="421" spans="2:28" x14ac:dyDescent="0.25">
      <c r="B421" s="254" t="s">
        <v>120</v>
      </c>
      <c r="C421" s="250"/>
      <c r="D421" s="250"/>
      <c r="E421" s="256"/>
      <c r="F421" s="256"/>
      <c r="G421" s="256"/>
      <c r="H421" s="256"/>
      <c r="I421" s="256"/>
      <c r="J421" s="256"/>
      <c r="K421" s="256"/>
      <c r="L421" s="260"/>
      <c r="M421" s="260"/>
      <c r="N421" s="260"/>
      <c r="O421" s="259"/>
      <c r="P421" s="259">
        <v>3</v>
      </c>
      <c r="Q421" s="257">
        <v>9</v>
      </c>
      <c r="R421" s="257">
        <v>4</v>
      </c>
      <c r="S421" s="257">
        <v>2</v>
      </c>
      <c r="T421" s="257"/>
      <c r="U421" s="257">
        <v>1</v>
      </c>
      <c r="V421" s="257">
        <v>3</v>
      </c>
      <c r="W421" s="257">
        <v>36</v>
      </c>
      <c r="X421" s="360">
        <v>58</v>
      </c>
      <c r="Y421" s="189"/>
      <c r="Z421" s="189"/>
      <c r="AA421" s="189"/>
      <c r="AB421" s="189"/>
    </row>
    <row r="422" spans="2:28" x14ac:dyDescent="0.25">
      <c r="B422" s="254" t="s">
        <v>122</v>
      </c>
      <c r="C422" s="250"/>
      <c r="D422" s="250"/>
      <c r="E422" s="256"/>
      <c r="F422" s="256"/>
      <c r="G422" s="256"/>
      <c r="H422" s="256"/>
      <c r="I422" s="256"/>
      <c r="J422" s="256"/>
      <c r="K422" s="256"/>
      <c r="L422" s="260"/>
      <c r="M422" s="260"/>
      <c r="N422" s="260">
        <v>1</v>
      </c>
      <c r="O422" s="260">
        <v>1</v>
      </c>
      <c r="P422" s="259">
        <v>2</v>
      </c>
      <c r="Q422" s="259">
        <v>51</v>
      </c>
      <c r="R422" s="257">
        <v>260</v>
      </c>
      <c r="S422" s="257">
        <v>160</v>
      </c>
      <c r="T422" s="257">
        <v>76</v>
      </c>
      <c r="U422" s="257">
        <v>41</v>
      </c>
      <c r="V422" s="257">
        <v>18</v>
      </c>
      <c r="W422" s="257">
        <v>160</v>
      </c>
      <c r="X422" s="360">
        <v>770</v>
      </c>
      <c r="Y422" s="189"/>
      <c r="Z422" s="189"/>
      <c r="AA422" s="189"/>
      <c r="AB422" s="189"/>
    </row>
    <row r="423" spans="2:28" x14ac:dyDescent="0.25">
      <c r="B423" s="254" t="s">
        <v>123</v>
      </c>
      <c r="C423" s="250"/>
      <c r="D423" s="250"/>
      <c r="E423" s="256"/>
      <c r="F423" s="256"/>
      <c r="G423" s="256"/>
      <c r="H423" s="256"/>
      <c r="I423" s="256"/>
      <c r="J423" s="256"/>
      <c r="K423" s="256"/>
      <c r="L423" s="260"/>
      <c r="M423" s="260"/>
      <c r="N423" s="260"/>
      <c r="O423" s="260"/>
      <c r="P423" s="260">
        <v>2</v>
      </c>
      <c r="Q423" s="259">
        <v>16</v>
      </c>
      <c r="R423" s="259">
        <v>148</v>
      </c>
      <c r="S423" s="257">
        <v>305</v>
      </c>
      <c r="T423" s="257">
        <v>178</v>
      </c>
      <c r="U423" s="257">
        <v>96</v>
      </c>
      <c r="V423" s="257">
        <v>58</v>
      </c>
      <c r="W423" s="257">
        <v>266</v>
      </c>
      <c r="X423" s="360">
        <v>1069</v>
      </c>
      <c r="Y423" s="189"/>
      <c r="Z423" s="189"/>
      <c r="AA423" s="189"/>
      <c r="AB423" s="189"/>
    </row>
    <row r="424" spans="2:28" x14ac:dyDescent="0.25">
      <c r="B424" s="254" t="s">
        <v>124</v>
      </c>
      <c r="C424" s="250"/>
      <c r="D424" s="250"/>
      <c r="E424" s="256"/>
      <c r="F424" s="256"/>
      <c r="G424" s="256"/>
      <c r="H424" s="256"/>
      <c r="I424" s="256"/>
      <c r="J424" s="256"/>
      <c r="K424" s="256"/>
      <c r="L424" s="260"/>
      <c r="M424" s="260"/>
      <c r="N424" s="260"/>
      <c r="O424" s="260"/>
      <c r="P424" s="260"/>
      <c r="Q424" s="260"/>
      <c r="R424" s="259">
        <v>18</v>
      </c>
      <c r="S424" s="259">
        <v>95</v>
      </c>
      <c r="T424" s="257">
        <v>210</v>
      </c>
      <c r="U424" s="257">
        <v>120</v>
      </c>
      <c r="V424" s="257">
        <v>90</v>
      </c>
      <c r="W424" s="257">
        <v>229</v>
      </c>
      <c r="X424" s="360">
        <v>762</v>
      </c>
      <c r="Y424" s="189"/>
      <c r="Z424" s="189"/>
      <c r="AA424" s="189"/>
      <c r="AB424" s="189"/>
    </row>
    <row r="425" spans="2:28" x14ac:dyDescent="0.25">
      <c r="B425" s="254" t="s">
        <v>125</v>
      </c>
      <c r="C425" s="250"/>
      <c r="D425" s="250"/>
      <c r="E425" s="256"/>
      <c r="F425" s="256"/>
      <c r="G425" s="256"/>
      <c r="H425" s="256"/>
      <c r="I425" s="256"/>
      <c r="J425" s="256"/>
      <c r="K425" s="256"/>
      <c r="L425" s="260"/>
      <c r="M425" s="260"/>
      <c r="N425" s="260"/>
      <c r="O425" s="260"/>
      <c r="P425" s="260"/>
      <c r="Q425" s="260">
        <v>2</v>
      </c>
      <c r="R425" s="260">
        <v>11</v>
      </c>
      <c r="S425" s="259">
        <v>49</v>
      </c>
      <c r="T425" s="259">
        <v>173</v>
      </c>
      <c r="U425" s="257">
        <v>118</v>
      </c>
      <c r="V425" s="257">
        <v>57</v>
      </c>
      <c r="W425" s="257">
        <v>352</v>
      </c>
      <c r="X425" s="360">
        <v>762</v>
      </c>
      <c r="Y425" s="189"/>
      <c r="Z425" s="189"/>
      <c r="AA425" s="189"/>
      <c r="AB425" s="189"/>
    </row>
    <row r="426" spans="2:28" ht="15.75" thickBot="1" x14ac:dyDescent="0.3">
      <c r="B426" s="249" t="s">
        <v>37</v>
      </c>
      <c r="C426" s="252"/>
      <c r="D426" s="252"/>
      <c r="E426" s="256"/>
      <c r="F426" s="256"/>
      <c r="G426" s="256"/>
      <c r="H426" s="256"/>
      <c r="I426" s="256"/>
      <c r="J426" s="256"/>
      <c r="K426" s="256"/>
      <c r="L426" s="260">
        <v>1</v>
      </c>
      <c r="M426" s="260"/>
      <c r="N426" s="259">
        <v>5</v>
      </c>
      <c r="O426" s="259">
        <v>2</v>
      </c>
      <c r="P426" s="257">
        <v>7</v>
      </c>
      <c r="Q426" s="257">
        <v>4</v>
      </c>
      <c r="R426" s="257">
        <v>1</v>
      </c>
      <c r="S426" s="257"/>
      <c r="T426" s="257"/>
      <c r="U426" s="257"/>
      <c r="V426" s="257"/>
      <c r="W426" s="257"/>
      <c r="X426" s="361">
        <v>20</v>
      </c>
      <c r="Y426" s="189"/>
      <c r="Z426" s="189"/>
      <c r="AA426" s="189"/>
      <c r="AB426" s="189"/>
    </row>
    <row r="427" spans="2:28" ht="15.75" thickBot="1" x14ac:dyDescent="0.3">
      <c r="B427" s="246" t="s">
        <v>104</v>
      </c>
      <c r="C427" s="355"/>
      <c r="D427" s="355"/>
      <c r="E427" s="355">
        <v>38</v>
      </c>
      <c r="F427" s="355">
        <v>240</v>
      </c>
      <c r="G427" s="355">
        <v>922</v>
      </c>
      <c r="H427" s="355">
        <v>2251</v>
      </c>
      <c r="I427" s="355">
        <v>2315</v>
      </c>
      <c r="J427" s="355">
        <v>2398</v>
      </c>
      <c r="K427" s="355">
        <v>2425</v>
      </c>
      <c r="L427" s="355">
        <v>2589</v>
      </c>
      <c r="M427" s="355">
        <v>2586</v>
      </c>
      <c r="N427" s="355">
        <v>2718</v>
      </c>
      <c r="O427" s="355">
        <v>2564</v>
      </c>
      <c r="P427" s="355">
        <v>2525</v>
      </c>
      <c r="Q427" s="355">
        <v>2331</v>
      </c>
      <c r="R427" s="355">
        <v>2412</v>
      </c>
      <c r="S427" s="355">
        <v>2058</v>
      </c>
      <c r="T427" s="355">
        <v>1353</v>
      </c>
      <c r="U427" s="355">
        <v>616</v>
      </c>
      <c r="V427" s="355">
        <v>292</v>
      </c>
      <c r="W427" s="356">
        <v>1125</v>
      </c>
      <c r="X427" s="357">
        <v>33758</v>
      </c>
      <c r="Y427" s="189"/>
      <c r="Z427" s="189"/>
      <c r="AA427" s="189"/>
      <c r="AB427" s="189"/>
    </row>
    <row r="428" spans="2:28" ht="15.75" thickBot="1" x14ac:dyDescent="0.3">
      <c r="B428" s="189"/>
      <c r="C428" s="189"/>
      <c r="D428" s="189"/>
      <c r="E428" s="189"/>
      <c r="F428" s="189"/>
      <c r="G428" s="189"/>
      <c r="H428" s="189"/>
      <c r="I428" s="189"/>
      <c r="J428" s="189"/>
      <c r="K428" s="189"/>
      <c r="L428" s="189"/>
      <c r="M428" s="189"/>
      <c r="N428" s="189"/>
      <c r="O428" s="189"/>
      <c r="P428" s="189"/>
      <c r="Q428" s="189"/>
      <c r="R428" s="189"/>
      <c r="S428" s="189"/>
      <c r="T428" s="189"/>
      <c r="U428" s="189"/>
      <c r="V428" s="189"/>
      <c r="W428" s="189"/>
      <c r="X428" s="189"/>
      <c r="Y428" s="189"/>
      <c r="Z428" s="189"/>
      <c r="AA428" s="189"/>
      <c r="AB428" s="189"/>
    </row>
    <row r="429" spans="2:28" ht="15.75" thickBot="1" x14ac:dyDescent="0.3">
      <c r="B429" s="166"/>
      <c r="C429" s="167"/>
      <c r="D429" s="168" t="s">
        <v>126</v>
      </c>
      <c r="E429" s="169" t="s">
        <v>127</v>
      </c>
      <c r="F429" s="169" t="s">
        <v>128</v>
      </c>
      <c r="G429" s="169" t="s">
        <v>37</v>
      </c>
      <c r="H429" s="169" t="s">
        <v>129</v>
      </c>
      <c r="I429" s="169" t="s">
        <v>38</v>
      </c>
      <c r="J429" s="170" t="s">
        <v>130</v>
      </c>
      <c r="K429" s="189"/>
      <c r="L429" s="189"/>
      <c r="M429" s="189"/>
      <c r="N429" s="189"/>
      <c r="O429" s="189"/>
      <c r="P429" s="189"/>
      <c r="Q429" s="189"/>
      <c r="R429" s="189"/>
      <c r="S429" s="189"/>
      <c r="T429" s="189"/>
      <c r="U429" s="189"/>
      <c r="V429" s="189"/>
      <c r="W429" s="189"/>
      <c r="X429" s="189"/>
      <c r="Y429" s="189"/>
      <c r="Z429" s="189"/>
      <c r="AA429" s="189"/>
      <c r="AB429" s="189"/>
    </row>
    <row r="430" spans="2:28" x14ac:dyDescent="0.25">
      <c r="B430" s="140" t="s">
        <v>131</v>
      </c>
      <c r="C430" s="171"/>
      <c r="D430" s="171">
        <f>SUM(F404,G405)</f>
        <v>406</v>
      </c>
      <c r="E430" s="171">
        <f>H406+I407+J408+K409+L410+M411+N412+O413+P414+Q415+R416+S417</f>
        <v>15179</v>
      </c>
      <c r="F430" s="171">
        <f>T418+U419</f>
        <v>22</v>
      </c>
      <c r="G430" s="172">
        <v>0</v>
      </c>
      <c r="H430" s="172">
        <v>0</v>
      </c>
      <c r="I430" s="173">
        <f>SUM(D430:H430)</f>
        <v>15607</v>
      </c>
      <c r="J430" s="174">
        <f>I430/$I$435</f>
        <v>0.46232004265655546</v>
      </c>
      <c r="K430" s="189"/>
      <c r="L430" s="189"/>
      <c r="M430" s="189"/>
      <c r="N430" s="189"/>
      <c r="O430" s="189"/>
      <c r="P430" s="189"/>
      <c r="Q430" s="189"/>
      <c r="R430" s="189"/>
      <c r="S430" s="189"/>
      <c r="T430" s="189"/>
      <c r="U430" s="189"/>
      <c r="V430" s="189"/>
      <c r="W430" s="189"/>
      <c r="X430" s="189"/>
      <c r="Y430" s="189"/>
      <c r="Z430" s="189"/>
      <c r="AA430" s="189"/>
      <c r="AB430" s="189"/>
    </row>
    <row r="431" spans="2:28" x14ac:dyDescent="0.25">
      <c r="B431" s="155" t="s">
        <v>132</v>
      </c>
      <c r="C431" s="175"/>
      <c r="D431" s="176">
        <f>F405+G404+H404+H405+I405</f>
        <v>114</v>
      </c>
      <c r="E431" s="176">
        <f>G406+H407+I408+J409+K410+L411+M412+N413+O414+P415+Q416+R417+I406+J406+J407+K407+K408+L408+L409+M409+M410+N410+N411+O411+O412+P412+P413+Q413+Q414+R414+R415+S415+S416+T416+T417+U417</f>
        <v>12965</v>
      </c>
      <c r="F431" s="176">
        <f>S418+U418+V418+T419+V419+W419</f>
        <v>60</v>
      </c>
      <c r="G431" s="176">
        <f>SUM(P426:W426)</f>
        <v>12</v>
      </c>
      <c r="H431" s="176">
        <f>SUM(P420:W420)+SUM(Q421:W421)+SUM(R422:W422)+SUM(S423:W423)+SUM(T424:W424)+SUM(U425:W425)</f>
        <v>2870</v>
      </c>
      <c r="I431" s="177">
        <f>SUM(D431:H431)</f>
        <v>16021</v>
      </c>
      <c r="J431" s="174">
        <f>I431/$I$435</f>
        <v>0.47458380235795961</v>
      </c>
      <c r="K431" s="189"/>
      <c r="L431" s="189"/>
      <c r="M431" s="189"/>
      <c r="N431" s="189"/>
      <c r="O431" s="189"/>
      <c r="P431" s="189"/>
      <c r="Q431" s="189"/>
      <c r="R431" s="189"/>
      <c r="S431" s="189"/>
      <c r="T431" s="189"/>
      <c r="U431" s="189"/>
      <c r="V431" s="189"/>
      <c r="W431" s="189"/>
      <c r="X431" s="189"/>
      <c r="Y431" s="189"/>
      <c r="Z431" s="189"/>
      <c r="AA431" s="189"/>
      <c r="AB431" s="189"/>
    </row>
    <row r="432" spans="2:28" x14ac:dyDescent="0.25">
      <c r="B432" s="155" t="s">
        <v>133</v>
      </c>
      <c r="C432" s="178"/>
      <c r="D432" s="176">
        <f>I404+J404+K404+J405+K405+L405</f>
        <v>2</v>
      </c>
      <c r="E432" s="176">
        <f>F406+G407+H408+I409+J410+K411+L412+M413+N414+O415+P416+Q417+SUM(K406:M406)+SUM(L407:N407)+SUM(M408:O408)+SUM(N409:P409)+SUM(O410:Q410)+SUM(P411:R411)+SUM(Q412:S412)+SUM(R413:T413)+SUM(S414:U414)+SUM(T415:V415)+SUM(U416:W416)+SUM(V417:W417)</f>
        <v>1435</v>
      </c>
      <c r="F432" s="176">
        <f>SUM(R418,W418,S419)</f>
        <v>20</v>
      </c>
      <c r="G432" s="176">
        <f>SUM(N426:O426)</f>
        <v>7</v>
      </c>
      <c r="H432" s="176">
        <f>N420+O420+O421+P421+P422+Q422+Q423+R423+R424+S424+S425+T425</f>
        <v>555</v>
      </c>
      <c r="I432" s="177">
        <f>SUM(D432:H432)</f>
        <v>2019</v>
      </c>
      <c r="J432" s="174">
        <f>I432/$I$435</f>
        <v>5.9808045500325847E-2</v>
      </c>
      <c r="K432" s="189"/>
      <c r="L432" s="189"/>
      <c r="M432" s="189"/>
      <c r="N432" s="189"/>
      <c r="O432" s="189"/>
      <c r="P432" s="189"/>
      <c r="Q432" s="189"/>
      <c r="R432" s="189"/>
      <c r="S432" s="189"/>
      <c r="T432" s="189"/>
      <c r="U432" s="189"/>
      <c r="V432" s="189"/>
      <c r="W432" s="189"/>
      <c r="X432" s="189"/>
      <c r="Y432" s="189"/>
      <c r="Z432" s="189"/>
      <c r="AA432" s="189"/>
      <c r="AB432" s="189"/>
    </row>
    <row r="433" spans="2:28" x14ac:dyDescent="0.25">
      <c r="B433" s="155" t="s">
        <v>134</v>
      </c>
      <c r="C433" s="179"/>
      <c r="D433" s="176">
        <f>L404+M404+M405+N405</f>
        <v>0</v>
      </c>
      <c r="E433" s="176">
        <f>SUM(F407:F408)+SUM(G408:G409)+SUM(H409:H410)+SUM(I410:I411)+SUM(J411:J412)+SUM(K412:K413)+SUM(L413:L414)+SUM(M414:M415)+SUM(N415:N416)+SUM(O416:O417)+P417+SUM(N406:P406)+SUM(O407:W407)+SUM(P408:W408)+SUM(Q409:W409)+SUM(R410:W410)+SUM(S411:W411)+SUM(T412:W412)+SUM(U413:W413)+SUM(V414:W414)+W415</f>
        <v>41</v>
      </c>
      <c r="F433" s="176">
        <f>Q418+Q419+R419</f>
        <v>0</v>
      </c>
      <c r="G433" s="176">
        <f>SUM(L426:M426)</f>
        <v>1</v>
      </c>
      <c r="H433" s="176">
        <f>SUM(L420:M420)+SUM(L421:N421)+SUM(L422:O422)+SUM(L423:P423)+SUM(L424:Q424)+SUM(L425:R425)</f>
        <v>17</v>
      </c>
      <c r="I433" s="177">
        <f>SUM(D433:H433)</f>
        <v>59</v>
      </c>
      <c r="J433" s="174">
        <f>I433/$I$435</f>
        <v>1.7477338704899579E-3</v>
      </c>
      <c r="K433" s="189"/>
      <c r="L433" s="189"/>
      <c r="M433" s="189"/>
      <c r="N433" s="189"/>
      <c r="O433" s="189"/>
      <c r="P433" s="189"/>
      <c r="Q433" s="189"/>
      <c r="R433" s="189"/>
      <c r="S433" s="189"/>
      <c r="T433" s="189"/>
      <c r="U433" s="189"/>
      <c r="V433" s="189"/>
      <c r="W433" s="189"/>
      <c r="X433" s="189"/>
      <c r="Y433" s="189"/>
      <c r="Z433" s="189"/>
      <c r="AA433" s="189"/>
      <c r="AB433" s="189"/>
    </row>
    <row r="434" spans="2:28" ht="15.75" thickBot="1" x14ac:dyDescent="0.3">
      <c r="B434" s="157" t="s">
        <v>135</v>
      </c>
      <c r="C434" s="180"/>
      <c r="D434" s="181">
        <f>SUM(C404:E404)+SUM(C405:E405)+SUM(N404:W404)+SUM(O405:W405)</f>
        <v>38</v>
      </c>
      <c r="E434" s="181">
        <f>SUM(C406:E406)+SUM(C407:E407)+SUM(C408:E408)+SUM(C409:F409)+SUM(C410:G410)+SUM(C411:H411)+SUM(C412:I412)+SUM(C413:J413)+SUM(C414:K414)+SUM(C415:L415)+SUM(C416:M416)+SUM(C417:N417)+SUM(Q406:W406)</f>
        <v>14</v>
      </c>
      <c r="F434" s="181">
        <f>SUM(C418:P418)+SUM(C419:P419)</f>
        <v>0</v>
      </c>
      <c r="G434" s="181">
        <f>SUM(C426:K426)</f>
        <v>0</v>
      </c>
      <c r="H434" s="181">
        <f>SUM(C420:K425)</f>
        <v>0</v>
      </c>
      <c r="I434" s="182">
        <f>SUM(D434:H434)</f>
        <v>52</v>
      </c>
      <c r="J434" s="174">
        <f>I434/$I$435</f>
        <v>1.5403756146691154E-3</v>
      </c>
      <c r="K434" s="189"/>
      <c r="L434" s="189"/>
      <c r="M434" s="189"/>
      <c r="N434" s="189"/>
      <c r="O434" s="189"/>
      <c r="P434" s="189"/>
      <c r="Q434" s="189"/>
      <c r="R434" s="189"/>
      <c r="S434" s="189"/>
      <c r="T434" s="189"/>
      <c r="U434" s="189"/>
      <c r="V434" s="189"/>
      <c r="W434" s="189"/>
      <c r="X434" s="189"/>
      <c r="Y434" s="189"/>
      <c r="Z434" s="189"/>
      <c r="AA434" s="189"/>
      <c r="AB434" s="189"/>
    </row>
    <row r="435" spans="2:28" ht="15.75" thickBot="1" x14ac:dyDescent="0.3">
      <c r="B435" s="183"/>
      <c r="C435" s="184"/>
      <c r="D435" s="185">
        <f t="shared" ref="D435:I435" si="15">SUM(D430:D434)</f>
        <v>560</v>
      </c>
      <c r="E435" s="190">
        <f t="shared" si="15"/>
        <v>29634</v>
      </c>
      <c r="F435" s="186">
        <f t="shared" si="15"/>
        <v>102</v>
      </c>
      <c r="G435" s="186">
        <f t="shared" si="15"/>
        <v>20</v>
      </c>
      <c r="H435" s="186">
        <f t="shared" si="15"/>
        <v>3442</v>
      </c>
      <c r="I435" s="186">
        <f t="shared" si="15"/>
        <v>33758</v>
      </c>
      <c r="J435" s="187"/>
      <c r="K435" s="189"/>
      <c r="L435" s="189"/>
      <c r="M435" s="189"/>
      <c r="N435" s="189"/>
      <c r="O435" s="189"/>
      <c r="P435" s="189"/>
      <c r="Q435" s="189"/>
      <c r="R435" s="189"/>
      <c r="S435" s="189"/>
      <c r="T435" s="189"/>
      <c r="U435" s="189"/>
      <c r="V435" s="189"/>
      <c r="W435" s="189"/>
      <c r="X435" s="189"/>
      <c r="Y435" s="189"/>
      <c r="Z435" s="189"/>
      <c r="AA435" s="189"/>
      <c r="AB435" s="189"/>
    </row>
    <row r="436" spans="2:28" x14ac:dyDescent="0.25">
      <c r="B436" s="189"/>
      <c r="C436" s="189"/>
      <c r="D436" s="189"/>
      <c r="E436" s="189"/>
      <c r="F436" s="189"/>
      <c r="G436" s="189"/>
      <c r="H436" s="189"/>
      <c r="I436" s="189"/>
      <c r="J436" s="189"/>
      <c r="K436" s="189"/>
      <c r="L436" s="189"/>
      <c r="M436" s="189"/>
      <c r="N436" s="189"/>
      <c r="O436" s="189"/>
      <c r="P436" s="189"/>
      <c r="Q436" s="189"/>
      <c r="R436" s="189"/>
      <c r="S436" s="189"/>
      <c r="T436" s="189"/>
      <c r="U436" s="189"/>
      <c r="V436" s="189"/>
      <c r="W436" s="189"/>
      <c r="X436" s="189"/>
      <c r="Y436" s="189"/>
      <c r="Z436" s="189"/>
      <c r="AA436" s="189"/>
      <c r="AB436" s="189"/>
    </row>
    <row r="437" spans="2:28" ht="15" customHeight="1" x14ac:dyDescent="0.25">
      <c r="B437" s="593" t="s">
        <v>182</v>
      </c>
      <c r="C437" s="593"/>
      <c r="D437" s="593"/>
      <c r="E437" s="593"/>
      <c r="F437" s="593"/>
      <c r="G437" s="593"/>
      <c r="H437" s="593"/>
      <c r="I437" s="593"/>
      <c r="J437" s="593"/>
      <c r="K437" s="593"/>
      <c r="L437" s="593"/>
      <c r="M437" s="593"/>
      <c r="N437" s="593"/>
      <c r="O437" s="593"/>
      <c r="P437" s="593"/>
      <c r="Q437" s="593"/>
      <c r="R437" s="593"/>
      <c r="S437" s="593"/>
      <c r="T437" s="593"/>
      <c r="U437" s="593"/>
      <c r="V437" s="593"/>
      <c r="W437" s="593"/>
      <c r="X437" s="593"/>
      <c r="Y437" s="593"/>
      <c r="Z437" s="593"/>
      <c r="AA437" s="593"/>
      <c r="AB437" s="593"/>
    </row>
    <row r="438" spans="2:28" x14ac:dyDescent="0.25">
      <c r="B438" s="593"/>
      <c r="C438" s="593"/>
      <c r="D438" s="593"/>
      <c r="E438" s="593"/>
      <c r="F438" s="593"/>
      <c r="G438" s="593"/>
      <c r="H438" s="593"/>
      <c r="I438" s="593"/>
      <c r="J438" s="593"/>
      <c r="K438" s="593"/>
      <c r="L438" s="593"/>
      <c r="M438" s="593"/>
      <c r="N438" s="593"/>
      <c r="O438" s="593"/>
      <c r="P438" s="593"/>
      <c r="Q438" s="593"/>
      <c r="R438" s="593"/>
      <c r="S438" s="593"/>
      <c r="T438" s="593"/>
      <c r="U438" s="593"/>
      <c r="V438" s="593"/>
      <c r="W438" s="593"/>
      <c r="X438" s="593"/>
      <c r="Y438" s="593"/>
      <c r="Z438" s="593"/>
      <c r="AA438" s="593"/>
      <c r="AB438" s="593"/>
    </row>
    <row r="439" spans="2:28" x14ac:dyDescent="0.25">
      <c r="B439" s="593"/>
      <c r="C439" s="593"/>
      <c r="D439" s="593"/>
      <c r="E439" s="593"/>
      <c r="F439" s="593"/>
      <c r="G439" s="593"/>
      <c r="H439" s="593"/>
      <c r="I439" s="593"/>
      <c r="J439" s="593"/>
      <c r="K439" s="593"/>
      <c r="L439" s="593"/>
      <c r="M439" s="593"/>
      <c r="N439" s="593"/>
      <c r="O439" s="593"/>
      <c r="P439" s="593"/>
      <c r="Q439" s="593"/>
      <c r="R439" s="593"/>
      <c r="S439" s="593"/>
      <c r="T439" s="593"/>
      <c r="U439" s="593"/>
      <c r="V439" s="593"/>
      <c r="W439" s="593"/>
      <c r="X439" s="593"/>
      <c r="Y439" s="593"/>
      <c r="Z439" s="593"/>
      <c r="AA439" s="593"/>
      <c r="AB439" s="593"/>
    </row>
    <row r="440" spans="2:28" x14ac:dyDescent="0.25">
      <c r="B440" s="593"/>
      <c r="C440" s="593"/>
      <c r="D440" s="593"/>
      <c r="E440" s="593"/>
      <c r="F440" s="593"/>
      <c r="G440" s="593"/>
      <c r="H440" s="593"/>
      <c r="I440" s="593"/>
      <c r="J440" s="593"/>
      <c r="K440" s="593"/>
      <c r="L440" s="593"/>
      <c r="M440" s="593"/>
      <c r="N440" s="593"/>
      <c r="O440" s="593"/>
      <c r="P440" s="593"/>
      <c r="Q440" s="593"/>
      <c r="R440" s="593"/>
      <c r="S440" s="593"/>
      <c r="T440" s="593"/>
      <c r="U440" s="593"/>
      <c r="V440" s="593"/>
      <c r="W440" s="593"/>
      <c r="X440" s="593"/>
      <c r="Y440" s="593"/>
      <c r="Z440" s="593"/>
      <c r="AA440" s="593"/>
      <c r="AB440" s="593"/>
    </row>
    <row r="441" spans="2:28" x14ac:dyDescent="0.25">
      <c r="B441" s="593"/>
      <c r="C441" s="593"/>
      <c r="D441" s="593"/>
      <c r="E441" s="593"/>
      <c r="F441" s="593"/>
      <c r="G441" s="593"/>
      <c r="H441" s="593"/>
      <c r="I441" s="593"/>
      <c r="J441" s="593"/>
      <c r="K441" s="593"/>
      <c r="L441" s="593"/>
      <c r="M441" s="593"/>
      <c r="N441" s="593"/>
      <c r="O441" s="593"/>
      <c r="P441" s="593"/>
      <c r="Q441" s="593"/>
      <c r="R441" s="593"/>
      <c r="S441" s="593"/>
      <c r="T441" s="593"/>
      <c r="U441" s="593"/>
      <c r="V441" s="593"/>
      <c r="W441" s="593"/>
      <c r="X441" s="593"/>
      <c r="Y441" s="593"/>
      <c r="Z441" s="593"/>
      <c r="AA441" s="593"/>
      <c r="AB441" s="593"/>
    </row>
    <row r="442" spans="2:28" x14ac:dyDescent="0.25">
      <c r="B442" s="593"/>
      <c r="C442" s="593"/>
      <c r="D442" s="593"/>
      <c r="E442" s="593"/>
      <c r="F442" s="593"/>
      <c r="G442" s="593"/>
      <c r="H442" s="593"/>
      <c r="I442" s="593"/>
      <c r="J442" s="593"/>
      <c r="K442" s="593"/>
      <c r="L442" s="593"/>
      <c r="M442" s="593"/>
      <c r="N442" s="593"/>
      <c r="O442" s="593"/>
      <c r="P442" s="593"/>
      <c r="Q442" s="593"/>
      <c r="R442" s="593"/>
      <c r="S442" s="593"/>
      <c r="T442" s="593"/>
      <c r="U442" s="593"/>
      <c r="V442" s="593"/>
      <c r="W442" s="593"/>
      <c r="X442" s="593"/>
      <c r="Y442" s="593"/>
      <c r="Z442" s="593"/>
      <c r="AA442" s="593"/>
      <c r="AB442" s="593"/>
    </row>
    <row r="443" spans="2:28" x14ac:dyDescent="0.25">
      <c r="B443" s="593"/>
      <c r="C443" s="593"/>
      <c r="D443" s="593"/>
      <c r="E443" s="593"/>
      <c r="F443" s="593"/>
      <c r="G443" s="593"/>
      <c r="H443" s="593"/>
      <c r="I443" s="593"/>
      <c r="J443" s="593"/>
      <c r="K443" s="593"/>
      <c r="L443" s="593"/>
      <c r="M443" s="593"/>
      <c r="N443" s="593"/>
      <c r="O443" s="593"/>
      <c r="P443" s="593"/>
      <c r="Q443" s="593"/>
      <c r="R443" s="593"/>
      <c r="S443" s="593"/>
      <c r="T443" s="593"/>
      <c r="U443" s="593"/>
      <c r="V443" s="593"/>
      <c r="W443" s="593"/>
      <c r="X443" s="593"/>
      <c r="Y443" s="593"/>
      <c r="Z443" s="593"/>
      <c r="AA443" s="593"/>
      <c r="AB443" s="593"/>
    </row>
    <row r="444" spans="2:28" x14ac:dyDescent="0.25">
      <c r="B444" s="593"/>
      <c r="C444" s="593"/>
      <c r="D444" s="593"/>
      <c r="E444" s="593"/>
      <c r="F444" s="593"/>
      <c r="G444" s="593"/>
      <c r="H444" s="593"/>
      <c r="I444" s="593"/>
      <c r="J444" s="593"/>
      <c r="K444" s="593"/>
      <c r="L444" s="593"/>
      <c r="M444" s="593"/>
      <c r="N444" s="593"/>
      <c r="O444" s="593"/>
      <c r="P444" s="593"/>
      <c r="Q444" s="593"/>
      <c r="R444" s="593"/>
      <c r="S444" s="593"/>
      <c r="T444" s="593"/>
      <c r="U444" s="593"/>
      <c r="V444" s="593"/>
      <c r="W444" s="593"/>
      <c r="X444" s="593"/>
      <c r="Y444" s="593"/>
      <c r="Z444" s="593"/>
      <c r="AA444" s="593"/>
      <c r="AB444" s="593"/>
    </row>
    <row r="445" spans="2:28" x14ac:dyDescent="0.25">
      <c r="B445" s="593"/>
      <c r="C445" s="593"/>
      <c r="D445" s="593"/>
      <c r="E445" s="593"/>
      <c r="F445" s="593"/>
      <c r="G445" s="593"/>
      <c r="H445" s="593"/>
      <c r="I445" s="593"/>
      <c r="J445" s="593"/>
      <c r="K445" s="593"/>
      <c r="L445" s="593"/>
      <c r="M445" s="593"/>
      <c r="N445" s="593"/>
      <c r="O445" s="593"/>
      <c r="P445" s="593"/>
      <c r="Q445" s="593"/>
      <c r="R445" s="593"/>
      <c r="S445" s="593"/>
      <c r="T445" s="593"/>
      <c r="U445" s="593"/>
      <c r="V445" s="593"/>
      <c r="W445" s="593"/>
      <c r="X445" s="593"/>
      <c r="Y445" s="593"/>
      <c r="Z445" s="593"/>
      <c r="AA445" s="593"/>
      <c r="AB445" s="593"/>
    </row>
    <row r="446" spans="2:28" x14ac:dyDescent="0.25">
      <c r="B446" s="593"/>
      <c r="C446" s="593"/>
      <c r="D446" s="593"/>
      <c r="E446" s="593"/>
      <c r="F446" s="593"/>
      <c r="G446" s="593"/>
      <c r="H446" s="593"/>
      <c r="I446" s="593"/>
      <c r="J446" s="593"/>
      <c r="K446" s="593"/>
      <c r="L446" s="593"/>
      <c r="M446" s="593"/>
      <c r="N446" s="593"/>
      <c r="O446" s="593"/>
      <c r="P446" s="593"/>
      <c r="Q446" s="593"/>
      <c r="R446" s="593"/>
      <c r="S446" s="593"/>
      <c r="T446" s="593"/>
      <c r="U446" s="593"/>
      <c r="V446" s="593"/>
      <c r="W446" s="593"/>
      <c r="X446" s="593"/>
      <c r="Y446" s="593"/>
      <c r="Z446" s="593"/>
      <c r="AA446" s="593"/>
      <c r="AB446" s="593"/>
    </row>
    <row r="447" spans="2:28" x14ac:dyDescent="0.25">
      <c r="B447" s="12" t="s">
        <v>9</v>
      </c>
      <c r="C447" s="189"/>
      <c r="D447" s="189"/>
      <c r="E447" s="189"/>
      <c r="F447" s="189"/>
      <c r="G447" s="189"/>
      <c r="H447" s="189"/>
      <c r="I447" s="189"/>
      <c r="J447" s="189"/>
      <c r="K447" s="189"/>
      <c r="L447" s="189"/>
      <c r="M447" s="189"/>
      <c r="N447" s="189"/>
      <c r="O447" s="189"/>
      <c r="P447" s="189"/>
      <c r="Q447" s="189"/>
      <c r="R447" s="189"/>
      <c r="S447" s="189"/>
      <c r="T447" s="189"/>
      <c r="U447" s="189"/>
      <c r="V447" s="189"/>
      <c r="W447" s="189"/>
      <c r="X447" s="189"/>
      <c r="Y447" s="189"/>
      <c r="Z447" s="189"/>
      <c r="AA447" s="189"/>
      <c r="AB447" s="189"/>
    </row>
    <row r="448" spans="2:28" x14ac:dyDescent="0.25">
      <c r="B448" s="12" t="s">
        <v>8</v>
      </c>
      <c r="C448" s="189"/>
      <c r="D448" s="189"/>
      <c r="E448" s="189"/>
      <c r="F448" s="189"/>
      <c r="G448" s="189"/>
      <c r="H448" s="189"/>
      <c r="I448" s="189"/>
      <c r="J448" s="189"/>
      <c r="K448" s="189"/>
      <c r="L448" s="189"/>
      <c r="M448" s="189"/>
      <c r="N448" s="189"/>
      <c r="O448" s="189"/>
      <c r="P448" s="189"/>
      <c r="Q448" s="189"/>
      <c r="R448" s="189"/>
      <c r="S448" s="189"/>
      <c r="T448" s="189"/>
      <c r="U448" s="189"/>
      <c r="V448" s="189"/>
      <c r="W448" s="189"/>
      <c r="X448" s="189"/>
      <c r="Y448" s="189"/>
      <c r="Z448" s="189"/>
      <c r="AA448" s="189"/>
      <c r="AB448" s="189"/>
    </row>
    <row r="449" spans="2:28" x14ac:dyDescent="0.25">
      <c r="B449" s="12" t="s">
        <v>7</v>
      </c>
      <c r="C449" s="189"/>
      <c r="D449" s="189"/>
      <c r="E449" s="189"/>
      <c r="F449" s="189"/>
      <c r="G449" s="189"/>
      <c r="H449" s="189"/>
      <c r="I449" s="189"/>
      <c r="J449" s="189"/>
      <c r="K449" s="189"/>
      <c r="L449" s="189"/>
      <c r="M449" s="189"/>
      <c r="N449" s="189"/>
      <c r="O449" s="189"/>
      <c r="P449" s="189"/>
      <c r="Q449" s="189"/>
      <c r="R449" s="189"/>
      <c r="S449" s="189"/>
      <c r="T449" s="189"/>
      <c r="U449" s="189"/>
      <c r="V449" s="189"/>
      <c r="W449" s="189"/>
      <c r="X449" s="189"/>
      <c r="Y449" s="189"/>
      <c r="Z449" s="189"/>
      <c r="AA449" s="189"/>
      <c r="AB449" s="189"/>
    </row>
    <row r="450" spans="2:28" x14ac:dyDescent="0.25">
      <c r="B450" s="13" t="s">
        <v>6</v>
      </c>
      <c r="C450" s="189"/>
      <c r="D450" s="189"/>
      <c r="E450" s="189"/>
      <c r="F450" s="189"/>
      <c r="G450" s="189"/>
      <c r="H450" s="189"/>
      <c r="I450" s="189"/>
      <c r="J450" s="189"/>
      <c r="K450" s="189"/>
      <c r="L450" s="189"/>
      <c r="M450" s="189"/>
      <c r="N450" s="189"/>
      <c r="O450" s="189"/>
      <c r="P450" s="189"/>
      <c r="Q450" s="189"/>
      <c r="R450" s="189"/>
      <c r="S450" s="189"/>
      <c r="T450" s="189"/>
      <c r="U450" s="189"/>
      <c r="V450" s="189"/>
      <c r="W450" s="189"/>
      <c r="X450" s="189"/>
      <c r="Y450" s="189"/>
      <c r="Z450" s="189"/>
      <c r="AA450" s="189"/>
      <c r="AB450" s="189"/>
    </row>
    <row r="451" spans="2:28" x14ac:dyDescent="0.25">
      <c r="B451" s="13" t="s">
        <v>151</v>
      </c>
      <c r="C451" s="189"/>
      <c r="D451" s="189"/>
      <c r="E451" s="189"/>
      <c r="F451" s="189"/>
      <c r="G451" s="189"/>
      <c r="H451" s="189"/>
      <c r="I451" s="189"/>
      <c r="J451" s="189"/>
      <c r="K451" s="189"/>
      <c r="L451" s="189"/>
      <c r="M451" s="189"/>
      <c r="N451" s="189"/>
      <c r="O451" s="189"/>
      <c r="P451" s="189"/>
      <c r="Q451" s="189"/>
      <c r="R451" s="189"/>
      <c r="S451" s="189"/>
      <c r="T451" s="189"/>
      <c r="U451" s="189"/>
      <c r="V451" s="189"/>
      <c r="W451" s="189"/>
      <c r="X451" s="189"/>
      <c r="Y451" s="189"/>
      <c r="Z451" s="189"/>
      <c r="AA451" s="189"/>
      <c r="AB451" s="189"/>
    </row>
    <row r="452" spans="2:28" x14ac:dyDescent="0.25">
      <c r="B452" s="13" t="s">
        <v>156</v>
      </c>
      <c r="C452" s="189"/>
      <c r="D452" s="189"/>
      <c r="E452" s="189"/>
      <c r="F452" s="189"/>
      <c r="G452" s="189"/>
      <c r="H452" s="189"/>
      <c r="I452" s="189"/>
      <c r="J452" s="189"/>
      <c r="K452" s="189"/>
      <c r="L452" s="189"/>
      <c r="M452" s="189"/>
      <c r="N452" s="189"/>
      <c r="O452" s="189"/>
      <c r="P452" s="189"/>
      <c r="Q452" s="189"/>
      <c r="R452" s="189"/>
      <c r="S452" s="189"/>
      <c r="T452" s="189"/>
      <c r="U452" s="189"/>
      <c r="V452" s="189"/>
      <c r="W452" s="189"/>
      <c r="X452" s="189"/>
      <c r="Y452" s="189"/>
      <c r="Z452" s="189"/>
      <c r="AA452" s="189"/>
      <c r="AB452" s="189"/>
    </row>
    <row r="453" spans="2:28" x14ac:dyDescent="0.25">
      <c r="B453" s="13" t="s">
        <v>161</v>
      </c>
      <c r="C453" s="189"/>
      <c r="D453" s="189"/>
      <c r="E453" s="189"/>
      <c r="F453" s="189"/>
      <c r="G453" s="189"/>
      <c r="H453" s="189"/>
      <c r="I453" s="189"/>
      <c r="J453" s="189"/>
      <c r="K453" s="189"/>
      <c r="L453" s="189"/>
      <c r="M453" s="189"/>
      <c r="N453" s="189"/>
      <c r="O453" s="189"/>
      <c r="P453" s="189"/>
      <c r="Q453" s="189"/>
      <c r="R453" s="189"/>
      <c r="S453" s="189"/>
      <c r="T453" s="189"/>
      <c r="U453" s="189"/>
      <c r="V453" s="189"/>
      <c r="W453" s="189"/>
      <c r="X453" s="189"/>
      <c r="Y453" s="189"/>
      <c r="Z453" s="189"/>
      <c r="AA453" s="189"/>
      <c r="AB453" s="189"/>
    </row>
    <row r="454" spans="2:28" x14ac:dyDescent="0.25">
      <c r="B454" s="13" t="s">
        <v>166</v>
      </c>
      <c r="C454" s="189"/>
      <c r="D454" s="189"/>
      <c r="E454" s="189"/>
      <c r="F454" s="189"/>
      <c r="G454" s="189"/>
      <c r="H454" s="189"/>
      <c r="I454" s="189"/>
      <c r="J454" s="189"/>
      <c r="K454" s="189"/>
      <c r="L454" s="189"/>
      <c r="M454" s="189"/>
      <c r="N454" s="189"/>
      <c r="O454" s="189"/>
      <c r="P454" s="189"/>
      <c r="Q454" s="189"/>
      <c r="R454" s="189"/>
      <c r="S454" s="189"/>
      <c r="T454" s="189"/>
      <c r="U454" s="189"/>
      <c r="V454" s="189"/>
      <c r="W454" s="189"/>
      <c r="X454" s="189"/>
      <c r="Y454" s="189"/>
      <c r="Z454" s="189"/>
      <c r="AA454" s="189"/>
      <c r="AB454" s="189"/>
    </row>
    <row r="455" spans="2:28" x14ac:dyDescent="0.25">
      <c r="B455" s="13" t="s">
        <v>174</v>
      </c>
      <c r="C455" s="189"/>
      <c r="D455" s="189"/>
      <c r="E455" s="189"/>
      <c r="F455" s="189"/>
      <c r="G455" s="189"/>
      <c r="H455" s="189"/>
      <c r="I455" s="189"/>
      <c r="J455" s="189"/>
      <c r="K455" s="189"/>
      <c r="L455" s="189"/>
      <c r="M455" s="189"/>
      <c r="N455" s="189"/>
      <c r="O455" s="189"/>
      <c r="P455" s="189"/>
      <c r="Q455" s="189"/>
      <c r="R455" s="189"/>
      <c r="S455" s="189"/>
      <c r="T455" s="189"/>
      <c r="U455" s="189"/>
      <c r="V455" s="189"/>
      <c r="W455" s="189"/>
      <c r="X455" s="189"/>
      <c r="Y455" s="189"/>
      <c r="Z455" s="189"/>
      <c r="AA455" s="189"/>
      <c r="AB455" s="189"/>
    </row>
    <row r="456" spans="2:28" x14ac:dyDescent="0.25">
      <c r="B456" s="13" t="s">
        <v>183</v>
      </c>
    </row>
    <row r="457" spans="2:28" ht="15.75" thickBot="1" x14ac:dyDescent="0.3"/>
    <row r="458" spans="2:28" ht="15.75" thickBot="1" x14ac:dyDescent="0.3">
      <c r="B458" s="590" t="s">
        <v>188</v>
      </c>
      <c r="C458" s="591"/>
      <c r="D458" s="591"/>
      <c r="E458" s="591"/>
      <c r="F458" s="591"/>
      <c r="G458" s="591"/>
      <c r="H458" s="591"/>
      <c r="I458" s="591"/>
      <c r="J458" s="591"/>
      <c r="K458" s="591"/>
      <c r="L458" s="591"/>
      <c r="M458" s="591"/>
      <c r="N458" s="591"/>
      <c r="O458" s="591"/>
      <c r="P458" s="591"/>
      <c r="Q458" s="591"/>
      <c r="R458" s="591"/>
      <c r="S458" s="591"/>
      <c r="T458" s="591"/>
      <c r="U458" s="591"/>
      <c r="V458" s="591"/>
      <c r="W458" s="591"/>
      <c r="X458" s="592"/>
      <c r="Y458" s="189"/>
      <c r="Z458" s="189"/>
      <c r="AA458" s="189"/>
      <c r="AB458" s="189"/>
    </row>
    <row r="459" spans="2:28" ht="15.75" thickBot="1" x14ac:dyDescent="0.3">
      <c r="B459" s="247" t="s">
        <v>105</v>
      </c>
      <c r="C459" s="263">
        <v>0</v>
      </c>
      <c r="D459" s="263">
        <v>1</v>
      </c>
      <c r="E459" s="263">
        <v>2</v>
      </c>
      <c r="F459" s="263">
        <v>3</v>
      </c>
      <c r="G459" s="263">
        <v>4</v>
      </c>
      <c r="H459" s="263">
        <v>5</v>
      </c>
      <c r="I459" s="263">
        <v>6</v>
      </c>
      <c r="J459" s="263">
        <v>7</v>
      </c>
      <c r="K459" s="263">
        <v>8</v>
      </c>
      <c r="L459" s="263">
        <v>9</v>
      </c>
      <c r="M459" s="263">
        <v>10</v>
      </c>
      <c r="N459" s="263">
        <v>11</v>
      </c>
      <c r="O459" s="263">
        <v>12</v>
      </c>
      <c r="P459" s="263">
        <v>13</v>
      </c>
      <c r="Q459" s="263">
        <v>14</v>
      </c>
      <c r="R459" s="263">
        <v>15</v>
      </c>
      <c r="S459" s="263">
        <v>16</v>
      </c>
      <c r="T459" s="263">
        <v>17</v>
      </c>
      <c r="U459" s="263">
        <v>18</v>
      </c>
      <c r="V459" s="263">
        <v>19</v>
      </c>
      <c r="W459" s="262" t="s">
        <v>106</v>
      </c>
      <c r="X459" s="248" t="s">
        <v>5</v>
      </c>
      <c r="Y459" s="189"/>
      <c r="Z459" s="628" t="s">
        <v>138</v>
      </c>
      <c r="AA459" s="628" t="s">
        <v>136</v>
      </c>
      <c r="AB459" s="631" t="s">
        <v>137</v>
      </c>
    </row>
    <row r="460" spans="2:28" x14ac:dyDescent="0.25">
      <c r="B460" s="251" t="s">
        <v>102</v>
      </c>
      <c r="C460" s="253"/>
      <c r="D460" s="253"/>
      <c r="E460" s="256">
        <v>19</v>
      </c>
      <c r="F460" s="258">
        <v>143</v>
      </c>
      <c r="G460" s="257">
        <v>6</v>
      </c>
      <c r="H460" s="257">
        <v>2</v>
      </c>
      <c r="I460" s="259"/>
      <c r="J460" s="259"/>
      <c r="K460" s="259"/>
      <c r="L460" s="260"/>
      <c r="M460" s="260"/>
      <c r="N460" s="256"/>
      <c r="O460" s="256"/>
      <c r="P460" s="256"/>
      <c r="Q460" s="256"/>
      <c r="R460" s="256"/>
      <c r="S460" s="256"/>
      <c r="T460" s="256"/>
      <c r="U460" s="256"/>
      <c r="V460" s="256"/>
      <c r="W460" s="256"/>
      <c r="X460" s="358">
        <v>170</v>
      </c>
      <c r="Y460" s="189"/>
      <c r="Z460" s="629"/>
      <c r="AA460" s="629"/>
      <c r="AB460" s="631"/>
    </row>
    <row r="461" spans="2:28" x14ac:dyDescent="0.25">
      <c r="B461" s="255" t="s">
        <v>103</v>
      </c>
      <c r="C461" s="250"/>
      <c r="D461" s="250"/>
      <c r="E461" s="256">
        <v>1</v>
      </c>
      <c r="F461" s="257">
        <v>87</v>
      </c>
      <c r="G461" s="258">
        <v>217</v>
      </c>
      <c r="H461" s="257">
        <v>10</v>
      </c>
      <c r="I461" s="257"/>
      <c r="J461" s="259"/>
      <c r="K461" s="259"/>
      <c r="L461" s="259"/>
      <c r="M461" s="260"/>
      <c r="N461" s="260"/>
      <c r="O461" s="256"/>
      <c r="P461" s="256"/>
      <c r="Q461" s="256"/>
      <c r="R461" s="256"/>
      <c r="S461" s="256"/>
      <c r="T461" s="256"/>
      <c r="U461" s="256"/>
      <c r="V461" s="256"/>
      <c r="W461" s="256"/>
      <c r="X461" s="359">
        <v>315</v>
      </c>
      <c r="Y461" s="189"/>
      <c r="Z461" s="630"/>
      <c r="AA461" s="630"/>
      <c r="AB461" s="631"/>
    </row>
    <row r="462" spans="2:28" x14ac:dyDescent="0.25">
      <c r="B462" s="254" t="s">
        <v>17</v>
      </c>
      <c r="C462" s="250"/>
      <c r="D462" s="250"/>
      <c r="E462" s="256"/>
      <c r="F462" s="259">
        <v>2</v>
      </c>
      <c r="G462" s="257">
        <v>624</v>
      </c>
      <c r="H462" s="261">
        <v>1754</v>
      </c>
      <c r="I462" s="257">
        <v>62</v>
      </c>
      <c r="J462" s="257">
        <v>10</v>
      </c>
      <c r="K462" s="259">
        <v>6</v>
      </c>
      <c r="L462" s="259">
        <v>4</v>
      </c>
      <c r="M462" s="259">
        <v>3</v>
      </c>
      <c r="N462" s="260">
        <v>3</v>
      </c>
      <c r="O462" s="260">
        <v>1</v>
      </c>
      <c r="P462" s="260">
        <v>3</v>
      </c>
      <c r="Q462" s="256">
        <v>3</v>
      </c>
      <c r="R462" s="256"/>
      <c r="S462" s="256">
        <v>3</v>
      </c>
      <c r="T462" s="256"/>
      <c r="U462" s="256">
        <v>2</v>
      </c>
      <c r="V462" s="256">
        <v>2</v>
      </c>
      <c r="W462" s="256">
        <v>3</v>
      </c>
      <c r="X462" s="360">
        <v>2485</v>
      </c>
      <c r="Y462" s="189"/>
      <c r="Z462" s="413" t="s">
        <v>17</v>
      </c>
      <c r="AA462" s="153">
        <f>SUM(K462:W462)</f>
        <v>33</v>
      </c>
      <c r="AB462" s="188">
        <f>AA462/X462</f>
        <v>1.3279678068410463E-2</v>
      </c>
    </row>
    <row r="463" spans="2:28" x14ac:dyDescent="0.25">
      <c r="B463" s="254" t="s">
        <v>107</v>
      </c>
      <c r="C463" s="250"/>
      <c r="D463" s="250"/>
      <c r="E463" s="256"/>
      <c r="F463" s="260"/>
      <c r="G463" s="259">
        <v>4</v>
      </c>
      <c r="H463" s="257">
        <v>658</v>
      </c>
      <c r="I463" s="261">
        <v>1798</v>
      </c>
      <c r="J463" s="257">
        <v>342</v>
      </c>
      <c r="K463" s="257">
        <v>94</v>
      </c>
      <c r="L463" s="259">
        <v>35</v>
      </c>
      <c r="M463" s="259">
        <v>14</v>
      </c>
      <c r="N463" s="259">
        <v>6</v>
      </c>
      <c r="O463" s="260">
        <v>1</v>
      </c>
      <c r="P463" s="260">
        <v>4</v>
      </c>
      <c r="Q463" s="260">
        <v>1</v>
      </c>
      <c r="R463" s="260"/>
      <c r="S463" s="260"/>
      <c r="T463" s="260"/>
      <c r="U463" s="260"/>
      <c r="V463" s="260"/>
      <c r="W463" s="260">
        <v>1</v>
      </c>
      <c r="X463" s="360">
        <v>2958</v>
      </c>
      <c r="Y463" s="189"/>
      <c r="Z463" s="413" t="s">
        <v>107</v>
      </c>
      <c r="AA463" s="153">
        <f>SUM(L463:W463)</f>
        <v>62</v>
      </c>
      <c r="AB463" s="188">
        <f t="shared" ref="AB463:AB473" si="16">AA463/X463</f>
        <v>2.0960108181203516E-2</v>
      </c>
    </row>
    <row r="464" spans="2:28" x14ac:dyDescent="0.25">
      <c r="B464" s="254" t="s">
        <v>108</v>
      </c>
      <c r="C464" s="250"/>
      <c r="D464" s="250"/>
      <c r="E464" s="256"/>
      <c r="F464" s="260"/>
      <c r="G464" s="260"/>
      <c r="H464" s="259">
        <v>2</v>
      </c>
      <c r="I464" s="257">
        <v>489</v>
      </c>
      <c r="J464" s="261">
        <v>1529</v>
      </c>
      <c r="K464" s="257">
        <v>402</v>
      </c>
      <c r="L464" s="257">
        <v>142</v>
      </c>
      <c r="M464" s="259">
        <v>64</v>
      </c>
      <c r="N464" s="259">
        <v>25</v>
      </c>
      <c r="O464" s="259">
        <v>8</v>
      </c>
      <c r="P464" s="260">
        <v>1</v>
      </c>
      <c r="Q464" s="260">
        <v>3</v>
      </c>
      <c r="R464" s="260">
        <v>1</v>
      </c>
      <c r="S464" s="260"/>
      <c r="T464" s="260">
        <v>1</v>
      </c>
      <c r="U464" s="260"/>
      <c r="V464" s="260"/>
      <c r="W464" s="260">
        <v>1</v>
      </c>
      <c r="X464" s="360">
        <v>2668</v>
      </c>
      <c r="Y464" s="189"/>
      <c r="Z464" s="413" t="s">
        <v>108</v>
      </c>
      <c r="AA464" s="153">
        <f>SUM(M464:W464)</f>
        <v>104</v>
      </c>
      <c r="AB464" s="188">
        <f t="shared" si="16"/>
        <v>3.8980509745127435E-2</v>
      </c>
    </row>
    <row r="465" spans="2:28" x14ac:dyDescent="0.25">
      <c r="B465" s="254" t="s">
        <v>109</v>
      </c>
      <c r="C465" s="250"/>
      <c r="D465" s="250"/>
      <c r="E465" s="256"/>
      <c r="F465" s="256"/>
      <c r="G465" s="260"/>
      <c r="H465" s="260">
        <v>1</v>
      </c>
      <c r="I465" s="259"/>
      <c r="J465" s="257">
        <v>446</v>
      </c>
      <c r="K465" s="261">
        <v>1413</v>
      </c>
      <c r="L465" s="257">
        <v>499</v>
      </c>
      <c r="M465" s="257">
        <v>176</v>
      </c>
      <c r="N465" s="259">
        <v>71</v>
      </c>
      <c r="O465" s="259">
        <v>27</v>
      </c>
      <c r="P465" s="259">
        <v>12</v>
      </c>
      <c r="Q465" s="260">
        <v>3</v>
      </c>
      <c r="R465" s="260"/>
      <c r="S465" s="260">
        <v>1</v>
      </c>
      <c r="T465" s="260">
        <v>2</v>
      </c>
      <c r="U465" s="260"/>
      <c r="V465" s="260"/>
      <c r="W465" s="260"/>
      <c r="X465" s="360">
        <v>2651</v>
      </c>
      <c r="Y465" s="189"/>
      <c r="Z465" s="413" t="s">
        <v>109</v>
      </c>
      <c r="AA465" s="153">
        <f>SUM(N465:W465)</f>
        <v>116</v>
      </c>
      <c r="AB465" s="188">
        <f t="shared" si="16"/>
        <v>4.3757072802715957E-2</v>
      </c>
    </row>
    <row r="466" spans="2:28" x14ac:dyDescent="0.25">
      <c r="B466" s="254" t="s">
        <v>110</v>
      </c>
      <c r="C466" s="250"/>
      <c r="D466" s="250"/>
      <c r="E466" s="256"/>
      <c r="F466" s="256"/>
      <c r="G466" s="256"/>
      <c r="H466" s="260"/>
      <c r="I466" s="260">
        <v>2</v>
      </c>
      <c r="J466" s="259">
        <v>3</v>
      </c>
      <c r="K466" s="257">
        <v>462</v>
      </c>
      <c r="L466" s="261">
        <v>1358</v>
      </c>
      <c r="M466" s="257">
        <v>509</v>
      </c>
      <c r="N466" s="257">
        <v>217</v>
      </c>
      <c r="O466" s="259">
        <v>103</v>
      </c>
      <c r="P466" s="259">
        <v>32</v>
      </c>
      <c r="Q466" s="259">
        <v>8</v>
      </c>
      <c r="R466" s="260">
        <v>2</v>
      </c>
      <c r="S466" s="260">
        <v>2</v>
      </c>
      <c r="T466" s="260"/>
      <c r="U466" s="260"/>
      <c r="V466" s="260"/>
      <c r="W466" s="260"/>
      <c r="X466" s="360">
        <v>2698</v>
      </c>
      <c r="Y466" s="189"/>
      <c r="Z466" s="413" t="s">
        <v>110</v>
      </c>
      <c r="AA466" s="153">
        <f>SUM(O466:W466)</f>
        <v>147</v>
      </c>
      <c r="AB466" s="188">
        <f t="shared" si="16"/>
        <v>5.4484803558191255E-2</v>
      </c>
    </row>
    <row r="467" spans="2:28" x14ac:dyDescent="0.25">
      <c r="B467" s="254" t="s">
        <v>111</v>
      </c>
      <c r="C467" s="250"/>
      <c r="D467" s="250"/>
      <c r="E467" s="256"/>
      <c r="F467" s="256"/>
      <c r="G467" s="256"/>
      <c r="H467" s="256"/>
      <c r="I467" s="260"/>
      <c r="J467" s="260"/>
      <c r="K467" s="259">
        <v>2</v>
      </c>
      <c r="L467" s="257">
        <v>412</v>
      </c>
      <c r="M467" s="261">
        <v>1439</v>
      </c>
      <c r="N467" s="257">
        <v>544</v>
      </c>
      <c r="O467" s="257">
        <v>254</v>
      </c>
      <c r="P467" s="259">
        <v>82</v>
      </c>
      <c r="Q467" s="259">
        <v>31</v>
      </c>
      <c r="R467" s="259">
        <v>6</v>
      </c>
      <c r="S467" s="260"/>
      <c r="T467" s="260"/>
      <c r="U467" s="260"/>
      <c r="V467" s="260"/>
      <c r="W467" s="260"/>
      <c r="X467" s="360">
        <v>2770</v>
      </c>
      <c r="Y467" s="189"/>
      <c r="Z467" s="413" t="s">
        <v>111</v>
      </c>
      <c r="AA467" s="153">
        <f>SUM(P467:W467)</f>
        <v>119</v>
      </c>
      <c r="AB467" s="188">
        <f t="shared" si="16"/>
        <v>4.296028880866426E-2</v>
      </c>
    </row>
    <row r="468" spans="2:28" x14ac:dyDescent="0.25">
      <c r="B468" s="254" t="s">
        <v>112</v>
      </c>
      <c r="C468" s="250"/>
      <c r="D468" s="250"/>
      <c r="E468" s="256"/>
      <c r="F468" s="256"/>
      <c r="G468" s="256"/>
      <c r="H468" s="256"/>
      <c r="I468" s="256"/>
      <c r="J468" s="260"/>
      <c r="K468" s="260"/>
      <c r="L468" s="259">
        <v>8</v>
      </c>
      <c r="M468" s="257">
        <v>326</v>
      </c>
      <c r="N468" s="261">
        <v>1435</v>
      </c>
      <c r="O468" s="257">
        <v>855</v>
      </c>
      <c r="P468" s="257">
        <v>476</v>
      </c>
      <c r="Q468" s="259">
        <v>185</v>
      </c>
      <c r="R468" s="259">
        <v>37</v>
      </c>
      <c r="S468" s="259">
        <v>6</v>
      </c>
      <c r="T468" s="260">
        <v>3</v>
      </c>
      <c r="U468" s="260"/>
      <c r="V468" s="260"/>
      <c r="W468" s="260"/>
      <c r="X468" s="360">
        <v>3331</v>
      </c>
      <c r="Y468" s="189"/>
      <c r="Z468" s="413" t="s">
        <v>112</v>
      </c>
      <c r="AA468" s="153">
        <f>SUM(Q468:W468)</f>
        <v>231</v>
      </c>
      <c r="AB468" s="188">
        <f t="shared" si="16"/>
        <v>6.9348543980786548E-2</v>
      </c>
    </row>
    <row r="469" spans="2:28" x14ac:dyDescent="0.25">
      <c r="B469" s="254" t="s">
        <v>113</v>
      </c>
      <c r="C469" s="250"/>
      <c r="D469" s="250"/>
      <c r="E469" s="256"/>
      <c r="F469" s="256"/>
      <c r="G469" s="256"/>
      <c r="H469" s="256">
        <v>1</v>
      </c>
      <c r="I469" s="256"/>
      <c r="J469" s="256"/>
      <c r="K469" s="260"/>
      <c r="L469" s="260"/>
      <c r="M469" s="259">
        <v>4</v>
      </c>
      <c r="N469" s="257">
        <v>220</v>
      </c>
      <c r="O469" s="261">
        <v>1163</v>
      </c>
      <c r="P469" s="257">
        <v>616</v>
      </c>
      <c r="Q469" s="257">
        <v>344</v>
      </c>
      <c r="R469" s="259">
        <v>119</v>
      </c>
      <c r="S469" s="259">
        <v>35</v>
      </c>
      <c r="T469" s="259">
        <v>9</v>
      </c>
      <c r="U469" s="260">
        <v>1</v>
      </c>
      <c r="V469" s="260"/>
      <c r="W469" s="260"/>
      <c r="X469" s="360">
        <v>2512</v>
      </c>
      <c r="Y469" s="189"/>
      <c r="Z469" s="413" t="s">
        <v>113</v>
      </c>
      <c r="AA469" s="153">
        <f>SUM(R469:W469)</f>
        <v>164</v>
      </c>
      <c r="AB469" s="188">
        <f t="shared" si="16"/>
        <v>6.5286624203821655E-2</v>
      </c>
    </row>
    <row r="470" spans="2:28" x14ac:dyDescent="0.25">
      <c r="B470" s="254" t="s">
        <v>114</v>
      </c>
      <c r="C470" s="250"/>
      <c r="D470" s="250"/>
      <c r="E470" s="256"/>
      <c r="F470" s="256"/>
      <c r="G470" s="256"/>
      <c r="H470" s="256"/>
      <c r="I470" s="256"/>
      <c r="J470" s="256"/>
      <c r="K470" s="256"/>
      <c r="L470" s="260"/>
      <c r="M470" s="260"/>
      <c r="N470" s="259">
        <v>7</v>
      </c>
      <c r="O470" s="257">
        <v>202</v>
      </c>
      <c r="P470" s="261">
        <v>994</v>
      </c>
      <c r="Q470" s="257">
        <v>612</v>
      </c>
      <c r="R470" s="257">
        <v>314</v>
      </c>
      <c r="S470" s="259">
        <v>124</v>
      </c>
      <c r="T470" s="259">
        <v>24</v>
      </c>
      <c r="U470" s="259">
        <v>4</v>
      </c>
      <c r="V470" s="260">
        <v>1</v>
      </c>
      <c r="W470" s="260">
        <v>2</v>
      </c>
      <c r="X470" s="360">
        <v>2284</v>
      </c>
      <c r="Y470" s="189"/>
      <c r="Z470" s="413" t="s">
        <v>114</v>
      </c>
      <c r="AA470" s="153">
        <f>SUM(S470:W470)</f>
        <v>155</v>
      </c>
      <c r="AB470" s="188">
        <f t="shared" si="16"/>
        <v>6.786339754816112E-2</v>
      </c>
    </row>
    <row r="471" spans="2:28" x14ac:dyDescent="0.25">
      <c r="B471" s="254" t="s">
        <v>115</v>
      </c>
      <c r="C471" s="250"/>
      <c r="D471" s="250"/>
      <c r="E471" s="256"/>
      <c r="F471" s="256"/>
      <c r="G471" s="256"/>
      <c r="H471" s="256"/>
      <c r="I471" s="256"/>
      <c r="J471" s="256"/>
      <c r="K471" s="256"/>
      <c r="L471" s="256"/>
      <c r="M471" s="260"/>
      <c r="N471" s="260"/>
      <c r="O471" s="259">
        <v>4</v>
      </c>
      <c r="P471" s="257">
        <v>181</v>
      </c>
      <c r="Q471" s="261">
        <v>803</v>
      </c>
      <c r="R471" s="257">
        <v>484</v>
      </c>
      <c r="S471" s="257">
        <v>253</v>
      </c>
      <c r="T471" s="259">
        <v>71</v>
      </c>
      <c r="U471" s="259">
        <v>17</v>
      </c>
      <c r="V471" s="259">
        <v>5</v>
      </c>
      <c r="W471" s="260">
        <v>1</v>
      </c>
      <c r="X471" s="360">
        <v>1819</v>
      </c>
      <c r="Y471" s="189"/>
      <c r="Z471" s="413" t="s">
        <v>115</v>
      </c>
      <c r="AA471" s="153">
        <f>SUM(T471:W471)</f>
        <v>94</v>
      </c>
      <c r="AB471" s="188">
        <f t="shared" si="16"/>
        <v>5.1676745464540957E-2</v>
      </c>
    </row>
    <row r="472" spans="2:28" x14ac:dyDescent="0.25">
      <c r="B472" s="254" t="s">
        <v>116</v>
      </c>
      <c r="C472" s="250"/>
      <c r="D472" s="250"/>
      <c r="E472" s="256"/>
      <c r="F472" s="256"/>
      <c r="G472" s="256"/>
      <c r="H472" s="256"/>
      <c r="I472" s="256"/>
      <c r="J472" s="256"/>
      <c r="K472" s="256"/>
      <c r="L472" s="256"/>
      <c r="M472" s="256"/>
      <c r="N472" s="260"/>
      <c r="O472" s="260"/>
      <c r="P472" s="259">
        <v>2</v>
      </c>
      <c r="Q472" s="257">
        <v>188</v>
      </c>
      <c r="R472" s="261">
        <v>746</v>
      </c>
      <c r="S472" s="257">
        <v>440</v>
      </c>
      <c r="T472" s="257">
        <v>221</v>
      </c>
      <c r="U472" s="259">
        <v>61</v>
      </c>
      <c r="V472" s="259">
        <v>5</v>
      </c>
      <c r="W472" s="259">
        <v>3</v>
      </c>
      <c r="X472" s="360">
        <v>1666</v>
      </c>
      <c r="Y472" s="189"/>
      <c r="Z472" s="413" t="s">
        <v>116</v>
      </c>
      <c r="AA472" s="153">
        <f>SUM(U472:W472)</f>
        <v>69</v>
      </c>
      <c r="AB472" s="188">
        <f t="shared" si="16"/>
        <v>4.1416566626650657E-2</v>
      </c>
    </row>
    <row r="473" spans="2:28" x14ac:dyDescent="0.25">
      <c r="B473" s="254" t="s">
        <v>117</v>
      </c>
      <c r="C473" s="250"/>
      <c r="D473" s="250"/>
      <c r="E473" s="256"/>
      <c r="F473" s="256"/>
      <c r="G473" s="256"/>
      <c r="H473" s="256"/>
      <c r="I473" s="256"/>
      <c r="J473" s="256"/>
      <c r="K473" s="256"/>
      <c r="L473" s="256"/>
      <c r="M473" s="256"/>
      <c r="N473" s="256"/>
      <c r="O473" s="260"/>
      <c r="P473" s="260"/>
      <c r="Q473" s="259">
        <v>3</v>
      </c>
      <c r="R473" s="257">
        <v>166</v>
      </c>
      <c r="S473" s="261">
        <v>544</v>
      </c>
      <c r="T473" s="257">
        <v>338</v>
      </c>
      <c r="U473" s="257">
        <v>139</v>
      </c>
      <c r="V473" s="259">
        <v>24</v>
      </c>
      <c r="W473" s="259">
        <v>8</v>
      </c>
      <c r="X473" s="360">
        <v>1222</v>
      </c>
      <c r="Y473" s="189"/>
      <c r="Z473" s="413" t="s">
        <v>117</v>
      </c>
      <c r="AA473" s="153">
        <f>SUM(V473:W473)</f>
        <v>32</v>
      </c>
      <c r="AB473" s="188">
        <f t="shared" si="16"/>
        <v>2.6186579378068741E-2</v>
      </c>
    </row>
    <row r="474" spans="2:28" x14ac:dyDescent="0.25">
      <c r="B474" s="255" t="s">
        <v>118</v>
      </c>
      <c r="C474" s="250"/>
      <c r="D474" s="250"/>
      <c r="E474" s="256"/>
      <c r="F474" s="256"/>
      <c r="G474" s="256"/>
      <c r="H474" s="256"/>
      <c r="I474" s="256"/>
      <c r="J474" s="256"/>
      <c r="K474" s="256"/>
      <c r="L474" s="256"/>
      <c r="M474" s="256"/>
      <c r="N474" s="256"/>
      <c r="O474" s="256"/>
      <c r="P474" s="256"/>
      <c r="Q474" s="260"/>
      <c r="R474" s="259"/>
      <c r="S474" s="257">
        <v>3</v>
      </c>
      <c r="T474" s="258">
        <v>29</v>
      </c>
      <c r="U474" s="257">
        <v>11</v>
      </c>
      <c r="V474" s="257">
        <v>4</v>
      </c>
      <c r="W474" s="259">
        <v>31</v>
      </c>
      <c r="X474" s="359">
        <v>78</v>
      </c>
      <c r="Y474" s="189"/>
      <c r="Z474" s="307" t="s">
        <v>139</v>
      </c>
      <c r="AA474" s="164">
        <f>SUM(AA462:AA473)</f>
        <v>1326</v>
      </c>
      <c r="AB474" s="139">
        <f>AA474/29064</f>
        <v>4.5623451692815856E-2</v>
      </c>
    </row>
    <row r="475" spans="2:28" x14ac:dyDescent="0.25">
      <c r="B475" s="255" t="s">
        <v>119</v>
      </c>
      <c r="C475" s="250"/>
      <c r="D475" s="250"/>
      <c r="E475" s="256"/>
      <c r="F475" s="256"/>
      <c r="G475" s="256"/>
      <c r="H475" s="256"/>
      <c r="I475" s="256"/>
      <c r="J475" s="256"/>
      <c r="K475" s="256"/>
      <c r="L475" s="256"/>
      <c r="M475" s="256"/>
      <c r="N475" s="256"/>
      <c r="O475" s="256"/>
      <c r="P475" s="256"/>
      <c r="Q475" s="260"/>
      <c r="R475" s="260"/>
      <c r="S475" s="259"/>
      <c r="T475" s="257">
        <v>1</v>
      </c>
      <c r="U475" s="258">
        <v>5</v>
      </c>
      <c r="V475" s="257">
        <v>17</v>
      </c>
      <c r="W475" s="257">
        <v>27</v>
      </c>
      <c r="X475" s="359">
        <v>50</v>
      </c>
      <c r="Y475" s="189"/>
      <c r="Z475" s="189"/>
      <c r="AA475" s="189"/>
      <c r="AB475" s="189"/>
    </row>
    <row r="476" spans="2:28" x14ac:dyDescent="0.25">
      <c r="B476" s="254" t="s">
        <v>121</v>
      </c>
      <c r="C476" s="250"/>
      <c r="D476" s="250"/>
      <c r="E476" s="256"/>
      <c r="F476" s="256"/>
      <c r="G476" s="256"/>
      <c r="H476" s="256"/>
      <c r="I476" s="256"/>
      <c r="J476" s="256"/>
      <c r="K476" s="256"/>
      <c r="L476" s="260"/>
      <c r="M476" s="260"/>
      <c r="N476" s="259"/>
      <c r="O476" s="259"/>
      <c r="P476" s="257"/>
      <c r="Q476" s="257"/>
      <c r="R476" s="257"/>
      <c r="S476" s="257"/>
      <c r="T476" s="257"/>
      <c r="U476" s="257"/>
      <c r="V476" s="257"/>
      <c r="W476" s="257">
        <v>35</v>
      </c>
      <c r="X476" s="360">
        <v>35</v>
      </c>
      <c r="Y476" s="189"/>
      <c r="Z476" s="189"/>
      <c r="AA476" s="189"/>
      <c r="AB476" s="189"/>
    </row>
    <row r="477" spans="2:28" x14ac:dyDescent="0.25">
      <c r="B477" s="254" t="s">
        <v>120</v>
      </c>
      <c r="C477" s="250"/>
      <c r="D477" s="250"/>
      <c r="E477" s="256"/>
      <c r="F477" s="256"/>
      <c r="G477" s="256"/>
      <c r="H477" s="256"/>
      <c r="I477" s="256"/>
      <c r="J477" s="256"/>
      <c r="K477" s="256"/>
      <c r="L477" s="260"/>
      <c r="M477" s="260"/>
      <c r="N477" s="260"/>
      <c r="O477" s="259">
        <v>1</v>
      </c>
      <c r="P477" s="259">
        <v>6</v>
      </c>
      <c r="Q477" s="257">
        <v>3</v>
      </c>
      <c r="R477" s="257">
        <v>5</v>
      </c>
      <c r="S477" s="257">
        <v>2</v>
      </c>
      <c r="T477" s="257">
        <v>2</v>
      </c>
      <c r="U477" s="257">
        <v>3</v>
      </c>
      <c r="V477" s="257">
        <v>2</v>
      </c>
      <c r="W477" s="257">
        <v>51</v>
      </c>
      <c r="X477" s="360">
        <v>75</v>
      </c>
      <c r="Y477" s="189"/>
      <c r="Z477" s="189"/>
      <c r="AA477" s="189"/>
      <c r="AB477" s="189"/>
    </row>
    <row r="478" spans="2:28" x14ac:dyDescent="0.25">
      <c r="B478" s="254" t="s">
        <v>122</v>
      </c>
      <c r="C478" s="250"/>
      <c r="D478" s="250"/>
      <c r="E478" s="256"/>
      <c r="F478" s="256"/>
      <c r="G478" s="256"/>
      <c r="H478" s="256"/>
      <c r="I478" s="256"/>
      <c r="J478" s="256"/>
      <c r="K478" s="256"/>
      <c r="L478" s="260"/>
      <c r="M478" s="260"/>
      <c r="N478" s="260"/>
      <c r="O478" s="260">
        <v>1</v>
      </c>
      <c r="P478" s="259">
        <v>6</v>
      </c>
      <c r="Q478" s="259">
        <v>59</v>
      </c>
      <c r="R478" s="257">
        <v>252</v>
      </c>
      <c r="S478" s="257">
        <v>155</v>
      </c>
      <c r="T478" s="257">
        <v>87</v>
      </c>
      <c r="U478" s="257">
        <v>37</v>
      </c>
      <c r="V478" s="257">
        <v>29</v>
      </c>
      <c r="W478" s="257">
        <v>156</v>
      </c>
      <c r="X478" s="360">
        <v>782</v>
      </c>
      <c r="Y478" s="189"/>
      <c r="Z478" s="189"/>
      <c r="AA478" s="189"/>
      <c r="AB478" s="189"/>
    </row>
    <row r="479" spans="2:28" x14ac:dyDescent="0.25">
      <c r="B479" s="254" t="s">
        <v>123</v>
      </c>
      <c r="C479" s="250"/>
      <c r="D479" s="250"/>
      <c r="E479" s="256"/>
      <c r="F479" s="256"/>
      <c r="G479" s="256"/>
      <c r="H479" s="256"/>
      <c r="I479" s="256"/>
      <c r="J479" s="256"/>
      <c r="K479" s="256"/>
      <c r="L479" s="260"/>
      <c r="M479" s="260"/>
      <c r="N479" s="260"/>
      <c r="O479" s="260">
        <v>1</v>
      </c>
      <c r="P479" s="260">
        <v>1</v>
      </c>
      <c r="Q479" s="259">
        <v>5</v>
      </c>
      <c r="R479" s="259">
        <v>109</v>
      </c>
      <c r="S479" s="257">
        <v>303</v>
      </c>
      <c r="T479" s="257">
        <v>181</v>
      </c>
      <c r="U479" s="257">
        <v>86</v>
      </c>
      <c r="V479" s="257">
        <v>44</v>
      </c>
      <c r="W479" s="257">
        <v>184</v>
      </c>
      <c r="X479" s="360">
        <v>914</v>
      </c>
      <c r="Y479" s="189"/>
      <c r="Z479" s="189"/>
      <c r="AA479" s="189"/>
      <c r="AB479" s="189"/>
    </row>
    <row r="480" spans="2:28" x14ac:dyDescent="0.25">
      <c r="B480" s="254" t="s">
        <v>124</v>
      </c>
      <c r="C480" s="250"/>
      <c r="D480" s="250"/>
      <c r="E480" s="256"/>
      <c r="F480" s="256"/>
      <c r="G480" s="256"/>
      <c r="H480" s="256"/>
      <c r="I480" s="256"/>
      <c r="J480" s="256"/>
      <c r="K480" s="256"/>
      <c r="L480" s="260"/>
      <c r="M480" s="260"/>
      <c r="N480" s="260"/>
      <c r="O480" s="260"/>
      <c r="P480" s="260"/>
      <c r="Q480" s="260">
        <v>1</v>
      </c>
      <c r="R480" s="259">
        <v>21</v>
      </c>
      <c r="S480" s="259">
        <v>125</v>
      </c>
      <c r="T480" s="257">
        <v>193</v>
      </c>
      <c r="U480" s="257">
        <v>162</v>
      </c>
      <c r="V480" s="257">
        <v>75</v>
      </c>
      <c r="W480" s="257">
        <v>188</v>
      </c>
      <c r="X480" s="360">
        <v>765</v>
      </c>
      <c r="Y480" s="189"/>
      <c r="Z480" s="189"/>
      <c r="AA480" s="189"/>
      <c r="AB480" s="189"/>
    </row>
    <row r="481" spans="2:28" x14ac:dyDescent="0.25">
      <c r="B481" s="254" t="s">
        <v>125</v>
      </c>
      <c r="C481" s="250"/>
      <c r="D481" s="250"/>
      <c r="E481" s="256"/>
      <c r="F481" s="256"/>
      <c r="G481" s="256"/>
      <c r="H481" s="256"/>
      <c r="I481" s="256"/>
      <c r="J481" s="256"/>
      <c r="K481" s="256"/>
      <c r="L481" s="260"/>
      <c r="M481" s="260"/>
      <c r="N481" s="260"/>
      <c r="O481" s="260"/>
      <c r="P481" s="260"/>
      <c r="Q481" s="260">
        <v>1</v>
      </c>
      <c r="R481" s="260">
        <v>3</v>
      </c>
      <c r="S481" s="259">
        <v>66</v>
      </c>
      <c r="T481" s="259">
        <v>162</v>
      </c>
      <c r="U481" s="257">
        <v>99</v>
      </c>
      <c r="V481" s="257">
        <v>51</v>
      </c>
      <c r="W481" s="257">
        <v>181</v>
      </c>
      <c r="X481" s="360">
        <v>563</v>
      </c>
      <c r="Y481" s="189"/>
      <c r="Z481" s="189"/>
      <c r="AA481" s="189"/>
      <c r="AB481" s="189"/>
    </row>
    <row r="482" spans="2:28" ht="15.75" thickBot="1" x14ac:dyDescent="0.3">
      <c r="B482" s="249" t="s">
        <v>37</v>
      </c>
      <c r="C482" s="252"/>
      <c r="D482" s="252"/>
      <c r="E482" s="256"/>
      <c r="F482" s="256"/>
      <c r="G482" s="256"/>
      <c r="H482" s="256"/>
      <c r="I482" s="256"/>
      <c r="J482" s="256"/>
      <c r="K482" s="256"/>
      <c r="L482" s="260"/>
      <c r="M482" s="260">
        <v>3</v>
      </c>
      <c r="N482" s="259">
        <v>3</v>
      </c>
      <c r="O482" s="259">
        <v>4</v>
      </c>
      <c r="P482" s="257"/>
      <c r="Q482" s="257">
        <v>1</v>
      </c>
      <c r="R482" s="257"/>
      <c r="S482" s="257"/>
      <c r="T482" s="257"/>
      <c r="U482" s="257"/>
      <c r="V482" s="257"/>
      <c r="W482" s="257"/>
      <c r="X482" s="361">
        <v>11</v>
      </c>
      <c r="Y482" s="189"/>
      <c r="Z482" s="189"/>
      <c r="AA482" s="189"/>
      <c r="AB482" s="189"/>
    </row>
    <row r="483" spans="2:28" ht="15.75" thickBot="1" x14ac:dyDescent="0.3">
      <c r="B483" s="246" t="s">
        <v>104</v>
      </c>
      <c r="C483" s="355"/>
      <c r="D483" s="355"/>
      <c r="E483" s="355">
        <v>20</v>
      </c>
      <c r="F483" s="355">
        <v>232</v>
      </c>
      <c r="G483" s="355">
        <v>851</v>
      </c>
      <c r="H483" s="355">
        <v>2428</v>
      </c>
      <c r="I483" s="355">
        <v>2351</v>
      </c>
      <c r="J483" s="355">
        <v>2330</v>
      </c>
      <c r="K483" s="355">
        <v>2379</v>
      </c>
      <c r="L483" s="355">
        <v>2458</v>
      </c>
      <c r="M483" s="355">
        <v>2538</v>
      </c>
      <c r="N483" s="355">
        <v>2531</v>
      </c>
      <c r="O483" s="355">
        <v>2625</v>
      </c>
      <c r="P483" s="355">
        <v>2416</v>
      </c>
      <c r="Q483" s="355">
        <v>2254</v>
      </c>
      <c r="R483" s="355">
        <v>2265</v>
      </c>
      <c r="S483" s="355">
        <v>2062</v>
      </c>
      <c r="T483" s="355">
        <v>1324</v>
      </c>
      <c r="U483" s="355">
        <v>627</v>
      </c>
      <c r="V483" s="355">
        <v>259</v>
      </c>
      <c r="W483" s="356">
        <v>872</v>
      </c>
      <c r="X483" s="357">
        <v>32822</v>
      </c>
      <c r="Y483" s="189"/>
      <c r="Z483" s="189"/>
      <c r="AA483" s="189"/>
      <c r="AB483" s="189"/>
    </row>
    <row r="484" spans="2:28" ht="15.75" thickBot="1" x14ac:dyDescent="0.3">
      <c r="B484" s="189"/>
      <c r="C484" s="189"/>
      <c r="D484" s="189"/>
      <c r="E484" s="189"/>
      <c r="F484" s="189"/>
      <c r="G484" s="189"/>
      <c r="H484" s="189"/>
      <c r="I484" s="189"/>
      <c r="J484" s="189"/>
      <c r="K484" s="189"/>
      <c r="L484" s="189"/>
      <c r="M484" s="189"/>
      <c r="N484" s="189"/>
      <c r="O484" s="189"/>
      <c r="P484" s="189"/>
      <c r="Q484" s="189"/>
      <c r="R484" s="189"/>
      <c r="S484" s="189"/>
      <c r="T484" s="189"/>
      <c r="U484" s="189"/>
      <c r="V484" s="189"/>
      <c r="W484" s="189"/>
      <c r="X484" s="189"/>
      <c r="Y484" s="189"/>
      <c r="Z484" s="189"/>
      <c r="AA484" s="189"/>
      <c r="AB484" s="189"/>
    </row>
    <row r="485" spans="2:28" ht="15.75" thickBot="1" x14ac:dyDescent="0.3">
      <c r="B485" s="166"/>
      <c r="C485" s="167"/>
      <c r="D485" s="168" t="s">
        <v>126</v>
      </c>
      <c r="E485" s="169" t="s">
        <v>127</v>
      </c>
      <c r="F485" s="169" t="s">
        <v>128</v>
      </c>
      <c r="G485" s="169" t="s">
        <v>37</v>
      </c>
      <c r="H485" s="169" t="s">
        <v>129</v>
      </c>
      <c r="I485" s="169" t="s">
        <v>38</v>
      </c>
      <c r="J485" s="170" t="s">
        <v>130</v>
      </c>
      <c r="K485" s="189"/>
      <c r="L485" s="189"/>
      <c r="M485" s="189"/>
      <c r="N485" s="189"/>
      <c r="O485" s="189"/>
      <c r="P485" s="189"/>
      <c r="Q485" s="189"/>
      <c r="R485" s="189"/>
      <c r="S485" s="189"/>
      <c r="T485" s="189"/>
      <c r="U485" s="189"/>
      <c r="V485" s="189"/>
      <c r="W485" s="189"/>
      <c r="X485" s="189"/>
      <c r="Y485" s="189"/>
      <c r="Z485" s="189"/>
      <c r="AA485" s="189"/>
      <c r="AB485" s="189"/>
    </row>
    <row r="486" spans="2:28" x14ac:dyDescent="0.25">
      <c r="B486" s="140" t="s">
        <v>131</v>
      </c>
      <c r="C486" s="171"/>
      <c r="D486" s="171">
        <f>SUM(F460,G461)</f>
        <v>360</v>
      </c>
      <c r="E486" s="171">
        <f>H462+I463+J464+K465+L466+M467+N468+O469+P470+Q471+R472+S473</f>
        <v>14976</v>
      </c>
      <c r="F486" s="171">
        <f>T474+U475</f>
        <v>34</v>
      </c>
      <c r="G486" s="172">
        <v>0</v>
      </c>
      <c r="H486" s="172">
        <v>0</v>
      </c>
      <c r="I486" s="173">
        <f>SUM(D486:H486)</f>
        <v>15370</v>
      </c>
      <c r="J486" s="174">
        <f>I486/$I$491</f>
        <v>0.46828346840533791</v>
      </c>
      <c r="K486" s="189"/>
      <c r="L486" s="189"/>
      <c r="M486" s="189"/>
      <c r="N486" s="189"/>
      <c r="O486" s="189"/>
      <c r="P486" s="189"/>
      <c r="Q486" s="189"/>
      <c r="R486" s="189"/>
      <c r="S486" s="189"/>
      <c r="T486" s="189"/>
      <c r="U486" s="189"/>
      <c r="V486" s="189"/>
      <c r="W486" s="189"/>
      <c r="X486" s="189"/>
      <c r="Y486" s="189"/>
      <c r="Z486" s="189"/>
      <c r="AA486" s="189"/>
      <c r="AB486" s="189"/>
    </row>
    <row r="487" spans="2:28" x14ac:dyDescent="0.25">
      <c r="B487" s="155" t="s">
        <v>132</v>
      </c>
      <c r="C487" s="175"/>
      <c r="D487" s="176">
        <f>F461+G460+H460+H461+I461</f>
        <v>105</v>
      </c>
      <c r="E487" s="176">
        <f>G462+H463+I464+J465+K466+L467+M468+N469+O470+P471+Q472+R473+I462+J462+J463+K463+K464+L464+L465+M465+M466+N466+N467+O467+O468+P468+P469+Q469+Q470+R470+R471+S471+S472+T472+T473+U473</f>
        <v>12717</v>
      </c>
      <c r="F487" s="176">
        <f>S474+U474+V474+T475+V475+W475</f>
        <v>63</v>
      </c>
      <c r="G487" s="176">
        <f>SUM(P482:W482)</f>
        <v>1</v>
      </c>
      <c r="H487" s="176">
        <f>SUM(P476:W476)+SUM(Q477:W477)+SUM(R478:W478)+SUM(S479:W479)+SUM(T480:W480)+SUM(U481:W481)</f>
        <v>2566</v>
      </c>
      <c r="I487" s="177">
        <f>SUM(D487:H487)</f>
        <v>15452</v>
      </c>
      <c r="J487" s="174">
        <f>I487/$I$491</f>
        <v>0.4707817927000183</v>
      </c>
      <c r="K487" s="189"/>
      <c r="L487" s="189"/>
      <c r="M487" s="189"/>
      <c r="N487" s="189"/>
      <c r="O487" s="189"/>
      <c r="P487" s="189"/>
      <c r="Q487" s="189"/>
      <c r="R487" s="189"/>
      <c r="S487" s="189"/>
      <c r="T487" s="189"/>
      <c r="U487" s="189"/>
      <c r="V487" s="189"/>
      <c r="W487" s="189"/>
      <c r="X487" s="189"/>
      <c r="Y487" s="189"/>
      <c r="Z487" s="189"/>
      <c r="AA487" s="189"/>
      <c r="AB487" s="189"/>
    </row>
    <row r="488" spans="2:28" x14ac:dyDescent="0.25">
      <c r="B488" s="155" t="s">
        <v>133</v>
      </c>
      <c r="C488" s="178"/>
      <c r="D488" s="176">
        <f>I460+J460+K460+J461+K461+L461</f>
        <v>0</v>
      </c>
      <c r="E488" s="176">
        <f>F462+G463+H464+I465+J466+K467+L468+M469+N470+O471+P472+Q473+SUM(K462:M462)+SUM(L463:N463)+SUM(M464:O464)+SUM(N465:P465)+SUM(O466:Q466)+SUM(P467:R467)+SUM(Q468:S468)+SUM(R469:T469)+SUM(S470:U470)+SUM(T471:V471)+SUM(U472:W472)+SUM(V473:W473)</f>
        <v>1315</v>
      </c>
      <c r="F488" s="176">
        <f>SUM(R474,W474,S475)</f>
        <v>31</v>
      </c>
      <c r="G488" s="176">
        <f>SUM(N482:O482)</f>
        <v>7</v>
      </c>
      <c r="H488" s="176">
        <f>N476+O476+O477+P477+P478+Q478+Q479+R479+R480+S480+S481+T481</f>
        <v>560</v>
      </c>
      <c r="I488" s="177">
        <f>SUM(D488:H488)</f>
        <v>1913</v>
      </c>
      <c r="J488" s="174">
        <f>I488/$I$491</f>
        <v>5.8284077752726829E-2</v>
      </c>
      <c r="K488" s="189"/>
      <c r="L488" s="189"/>
      <c r="M488" s="189"/>
      <c r="N488" s="189"/>
      <c r="O488" s="189"/>
      <c r="P488" s="189"/>
      <c r="Q488" s="189"/>
      <c r="R488" s="189"/>
      <c r="S488" s="189"/>
      <c r="T488" s="189"/>
      <c r="U488" s="189"/>
      <c r="V488" s="189"/>
      <c r="W488" s="189"/>
      <c r="X488" s="189"/>
      <c r="Y488" s="189"/>
      <c r="Z488" s="189"/>
      <c r="AA488" s="189"/>
      <c r="AB488" s="189"/>
    </row>
    <row r="489" spans="2:28" x14ac:dyDescent="0.25">
      <c r="B489" s="155" t="s">
        <v>134</v>
      </c>
      <c r="C489" s="179"/>
      <c r="D489" s="176">
        <f>L460+M460+M461+N461</f>
        <v>0</v>
      </c>
      <c r="E489" s="176">
        <f>SUM(F463:F464)+SUM(G464:G465)+SUM(H465:H466)+SUM(I466:I467)+SUM(J467:J468)+SUM(K468:K469)+SUM(L469:L470)+SUM(M470:M471)+SUM(N471:N472)+SUM(O472:O473)+P473+SUM(N462:P462)+SUM(O463:W463)+SUM(P464:W464)+SUM(Q465:W465)+SUM(R466:W466)+SUM(S467:W467)+SUM(T468:W468)+SUM(U469:W469)+SUM(V470:W470)+W471</f>
        <v>42</v>
      </c>
      <c r="F489" s="176">
        <f>Q474+Q475+R475</f>
        <v>0</v>
      </c>
      <c r="G489" s="176">
        <f>SUM(L482:M482)</f>
        <v>3</v>
      </c>
      <c r="H489" s="176">
        <f>SUM(L476:M476)+SUM(L477:N477)+SUM(L478:O478)+SUM(L479:P479)+SUM(L480:Q480)+SUM(L481:R481)</f>
        <v>8</v>
      </c>
      <c r="I489" s="177">
        <f>SUM(D489:H489)</f>
        <v>53</v>
      </c>
      <c r="J489" s="174">
        <f>I489/$I$491</f>
        <v>1.6147705807080617E-3</v>
      </c>
      <c r="K489" s="189"/>
      <c r="L489" s="189"/>
      <c r="M489" s="189"/>
      <c r="N489" s="189"/>
      <c r="O489" s="189"/>
      <c r="P489" s="189"/>
      <c r="Q489" s="189"/>
      <c r="R489" s="189"/>
      <c r="S489" s="189"/>
      <c r="T489" s="189"/>
      <c r="U489" s="189"/>
      <c r="V489" s="189"/>
      <c r="W489" s="189"/>
      <c r="X489" s="189"/>
      <c r="Y489" s="189"/>
      <c r="Z489" s="189"/>
      <c r="AA489" s="189"/>
      <c r="AB489" s="189"/>
    </row>
    <row r="490" spans="2:28" ht="15.75" thickBot="1" x14ac:dyDescent="0.3">
      <c r="B490" s="157" t="s">
        <v>135</v>
      </c>
      <c r="C490" s="180"/>
      <c r="D490" s="181">
        <f>SUM(C460:E460)+SUM(C461:E461)+SUM(N460:W460)+SUM(O461:W461)</f>
        <v>20</v>
      </c>
      <c r="E490" s="181">
        <f>SUM(C462:E462)+SUM(C463:E463)+SUM(C464:E464)+SUM(C465:F465)+SUM(C466:G466)+SUM(C467:H467)+SUM(C468:I468)+SUM(C469:J469)+SUM(C470:K470)+SUM(C471:L471)+SUM(C472:M472)+SUM(C473:N473)+SUM(Q462:W462)</f>
        <v>14</v>
      </c>
      <c r="F490" s="181">
        <f>SUM(C474:P474)+SUM(C475:P475)</f>
        <v>0</v>
      </c>
      <c r="G490" s="181">
        <f>SUM(C482:K482)</f>
        <v>0</v>
      </c>
      <c r="H490" s="181">
        <f>SUM(C476:K481)</f>
        <v>0</v>
      </c>
      <c r="I490" s="182">
        <f>SUM(D490:H490)</f>
        <v>34</v>
      </c>
      <c r="J490" s="174">
        <f>I490/$I$491</f>
        <v>1.0358905612089452E-3</v>
      </c>
      <c r="K490" s="189"/>
      <c r="L490" s="189"/>
      <c r="M490" s="189"/>
      <c r="N490" s="189"/>
      <c r="O490" s="189"/>
      <c r="P490" s="189"/>
      <c r="Q490" s="189"/>
      <c r="R490" s="189"/>
      <c r="S490" s="189"/>
      <c r="T490" s="189"/>
      <c r="U490" s="189"/>
      <c r="V490" s="189"/>
      <c r="W490" s="189"/>
      <c r="X490" s="189"/>
      <c r="Y490" s="189"/>
      <c r="Z490" s="189"/>
      <c r="AA490" s="189"/>
      <c r="AB490" s="189"/>
    </row>
    <row r="491" spans="2:28" ht="15.75" thickBot="1" x14ac:dyDescent="0.3">
      <c r="B491" s="183"/>
      <c r="C491" s="184"/>
      <c r="D491" s="185">
        <f t="shared" ref="D491:I491" si="17">SUM(D486:D490)</f>
        <v>485</v>
      </c>
      <c r="E491" s="190">
        <f t="shared" si="17"/>
        <v>29064</v>
      </c>
      <c r="F491" s="186">
        <f t="shared" si="17"/>
        <v>128</v>
      </c>
      <c r="G491" s="186">
        <f t="shared" si="17"/>
        <v>11</v>
      </c>
      <c r="H491" s="186">
        <f t="shared" si="17"/>
        <v>3134</v>
      </c>
      <c r="I491" s="186">
        <f t="shared" si="17"/>
        <v>32822</v>
      </c>
      <c r="J491" s="187"/>
      <c r="K491" s="189"/>
      <c r="L491" s="189"/>
      <c r="M491" s="189"/>
      <c r="N491" s="189"/>
      <c r="O491" s="189"/>
      <c r="P491" s="189"/>
      <c r="Q491" s="189"/>
      <c r="R491" s="189"/>
      <c r="S491" s="189"/>
      <c r="T491" s="189"/>
      <c r="U491" s="189"/>
      <c r="V491" s="189"/>
      <c r="W491" s="189"/>
      <c r="X491" s="189"/>
      <c r="Y491" s="189"/>
      <c r="Z491" s="189"/>
      <c r="AA491" s="189"/>
      <c r="AB491" s="189"/>
    </row>
    <row r="492" spans="2:28" x14ac:dyDescent="0.25">
      <c r="B492" s="189"/>
      <c r="C492" s="189"/>
      <c r="D492" s="189"/>
      <c r="E492" s="189"/>
      <c r="F492" s="189"/>
      <c r="G492" s="189"/>
      <c r="H492" s="189"/>
      <c r="I492" s="189"/>
      <c r="J492" s="189"/>
      <c r="K492" s="189"/>
      <c r="L492" s="189"/>
      <c r="M492" s="189"/>
      <c r="N492" s="189"/>
      <c r="O492" s="189"/>
      <c r="P492" s="189"/>
      <c r="Q492" s="189"/>
      <c r="R492" s="189"/>
      <c r="S492" s="189"/>
      <c r="T492" s="189"/>
      <c r="U492" s="189"/>
      <c r="V492" s="189"/>
      <c r="W492" s="189"/>
      <c r="X492" s="189"/>
      <c r="Y492" s="189"/>
      <c r="Z492" s="189"/>
      <c r="AA492" s="189"/>
      <c r="AB492" s="189"/>
    </row>
    <row r="493" spans="2:28" x14ac:dyDescent="0.25">
      <c r="B493" s="593" t="s">
        <v>190</v>
      </c>
      <c r="C493" s="593"/>
      <c r="D493" s="593"/>
      <c r="E493" s="593"/>
      <c r="F493" s="593"/>
      <c r="G493" s="593"/>
      <c r="H493" s="593"/>
      <c r="I493" s="593"/>
      <c r="J493" s="593"/>
      <c r="K493" s="593"/>
      <c r="L493" s="593"/>
      <c r="M493" s="593"/>
      <c r="N493" s="593"/>
      <c r="O493" s="593"/>
      <c r="P493" s="593"/>
      <c r="Q493" s="593"/>
      <c r="R493" s="593"/>
      <c r="S493" s="593"/>
      <c r="T493" s="593"/>
      <c r="U493" s="593"/>
      <c r="V493" s="593"/>
      <c r="W493" s="593"/>
      <c r="X493" s="593"/>
      <c r="Y493" s="593"/>
      <c r="Z493" s="593"/>
      <c r="AA493" s="593"/>
      <c r="AB493" s="593"/>
    </row>
    <row r="494" spans="2:28" x14ac:dyDescent="0.25">
      <c r="B494" s="593"/>
      <c r="C494" s="593"/>
      <c r="D494" s="593"/>
      <c r="E494" s="593"/>
      <c r="F494" s="593"/>
      <c r="G494" s="593"/>
      <c r="H494" s="593"/>
      <c r="I494" s="593"/>
      <c r="J494" s="593"/>
      <c r="K494" s="593"/>
      <c r="L494" s="593"/>
      <c r="M494" s="593"/>
      <c r="N494" s="593"/>
      <c r="O494" s="593"/>
      <c r="P494" s="593"/>
      <c r="Q494" s="593"/>
      <c r="R494" s="593"/>
      <c r="S494" s="593"/>
      <c r="T494" s="593"/>
      <c r="U494" s="593"/>
      <c r="V494" s="593"/>
      <c r="W494" s="593"/>
      <c r="X494" s="593"/>
      <c r="Y494" s="593"/>
      <c r="Z494" s="593"/>
      <c r="AA494" s="593"/>
      <c r="AB494" s="593"/>
    </row>
    <row r="495" spans="2:28" x14ac:dyDescent="0.25">
      <c r="B495" s="593"/>
      <c r="C495" s="593"/>
      <c r="D495" s="593"/>
      <c r="E495" s="593"/>
      <c r="F495" s="593"/>
      <c r="G495" s="593"/>
      <c r="H495" s="593"/>
      <c r="I495" s="593"/>
      <c r="J495" s="593"/>
      <c r="K495" s="593"/>
      <c r="L495" s="593"/>
      <c r="M495" s="593"/>
      <c r="N495" s="593"/>
      <c r="O495" s="593"/>
      <c r="P495" s="593"/>
      <c r="Q495" s="593"/>
      <c r="R495" s="593"/>
      <c r="S495" s="593"/>
      <c r="T495" s="593"/>
      <c r="U495" s="593"/>
      <c r="V495" s="593"/>
      <c r="W495" s="593"/>
      <c r="X495" s="593"/>
      <c r="Y495" s="593"/>
      <c r="Z495" s="593"/>
      <c r="AA495" s="593"/>
      <c r="AB495" s="593"/>
    </row>
    <row r="496" spans="2:28" x14ac:dyDescent="0.25">
      <c r="B496" s="593"/>
      <c r="C496" s="593"/>
      <c r="D496" s="593"/>
      <c r="E496" s="593"/>
      <c r="F496" s="593"/>
      <c r="G496" s="593"/>
      <c r="H496" s="593"/>
      <c r="I496" s="593"/>
      <c r="J496" s="593"/>
      <c r="K496" s="593"/>
      <c r="L496" s="593"/>
      <c r="M496" s="593"/>
      <c r="N496" s="593"/>
      <c r="O496" s="593"/>
      <c r="P496" s="593"/>
      <c r="Q496" s="593"/>
      <c r="R496" s="593"/>
      <c r="S496" s="593"/>
      <c r="T496" s="593"/>
      <c r="U496" s="593"/>
      <c r="V496" s="593"/>
      <c r="W496" s="593"/>
      <c r="X496" s="593"/>
      <c r="Y496" s="593"/>
      <c r="Z496" s="593"/>
      <c r="AA496" s="593"/>
      <c r="AB496" s="593"/>
    </row>
    <row r="497" spans="2:28" x14ac:dyDescent="0.25">
      <c r="B497" s="593"/>
      <c r="C497" s="593"/>
      <c r="D497" s="593"/>
      <c r="E497" s="593"/>
      <c r="F497" s="593"/>
      <c r="G497" s="593"/>
      <c r="H497" s="593"/>
      <c r="I497" s="593"/>
      <c r="J497" s="593"/>
      <c r="K497" s="593"/>
      <c r="L497" s="593"/>
      <c r="M497" s="593"/>
      <c r="N497" s="593"/>
      <c r="O497" s="593"/>
      <c r="P497" s="593"/>
      <c r="Q497" s="593"/>
      <c r="R497" s="593"/>
      <c r="S497" s="593"/>
      <c r="T497" s="593"/>
      <c r="U497" s="593"/>
      <c r="V497" s="593"/>
      <c r="W497" s="593"/>
      <c r="X497" s="593"/>
      <c r="Y497" s="593"/>
      <c r="Z497" s="593"/>
      <c r="AA497" s="593"/>
      <c r="AB497" s="593"/>
    </row>
    <row r="498" spans="2:28" x14ac:dyDescent="0.25">
      <c r="B498" s="593"/>
      <c r="C498" s="593"/>
      <c r="D498" s="593"/>
      <c r="E498" s="593"/>
      <c r="F498" s="593"/>
      <c r="G498" s="593"/>
      <c r="H498" s="593"/>
      <c r="I498" s="593"/>
      <c r="J498" s="593"/>
      <c r="K498" s="593"/>
      <c r="L498" s="593"/>
      <c r="M498" s="593"/>
      <c r="N498" s="593"/>
      <c r="O498" s="593"/>
      <c r="P498" s="593"/>
      <c r="Q498" s="593"/>
      <c r="R498" s="593"/>
      <c r="S498" s="593"/>
      <c r="T498" s="593"/>
      <c r="U498" s="593"/>
      <c r="V498" s="593"/>
      <c r="W498" s="593"/>
      <c r="X498" s="593"/>
      <c r="Y498" s="593"/>
      <c r="Z498" s="593"/>
      <c r="AA498" s="593"/>
      <c r="AB498" s="593"/>
    </row>
    <row r="499" spans="2:28" x14ac:dyDescent="0.25">
      <c r="B499" s="593"/>
      <c r="C499" s="593"/>
      <c r="D499" s="593"/>
      <c r="E499" s="593"/>
      <c r="F499" s="593"/>
      <c r="G499" s="593"/>
      <c r="H499" s="593"/>
      <c r="I499" s="593"/>
      <c r="J499" s="593"/>
      <c r="K499" s="593"/>
      <c r="L499" s="593"/>
      <c r="M499" s="593"/>
      <c r="N499" s="593"/>
      <c r="O499" s="593"/>
      <c r="P499" s="593"/>
      <c r="Q499" s="593"/>
      <c r="R499" s="593"/>
      <c r="S499" s="593"/>
      <c r="T499" s="593"/>
      <c r="U499" s="593"/>
      <c r="V499" s="593"/>
      <c r="W499" s="593"/>
      <c r="X499" s="593"/>
      <c r="Y499" s="593"/>
      <c r="Z499" s="593"/>
      <c r="AA499" s="593"/>
      <c r="AB499" s="593"/>
    </row>
    <row r="500" spans="2:28" x14ac:dyDescent="0.25">
      <c r="B500" s="593"/>
      <c r="C500" s="593"/>
      <c r="D500" s="593"/>
      <c r="E500" s="593"/>
      <c r="F500" s="593"/>
      <c r="G500" s="593"/>
      <c r="H500" s="593"/>
      <c r="I500" s="593"/>
      <c r="J500" s="593"/>
      <c r="K500" s="593"/>
      <c r="L500" s="593"/>
      <c r="M500" s="593"/>
      <c r="N500" s="593"/>
      <c r="O500" s="593"/>
      <c r="P500" s="593"/>
      <c r="Q500" s="593"/>
      <c r="R500" s="593"/>
      <c r="S500" s="593"/>
      <c r="T500" s="593"/>
      <c r="U500" s="593"/>
      <c r="V500" s="593"/>
      <c r="W500" s="593"/>
      <c r="X500" s="593"/>
      <c r="Y500" s="593"/>
      <c r="Z500" s="593"/>
      <c r="AA500" s="593"/>
      <c r="AB500" s="593"/>
    </row>
    <row r="501" spans="2:28" x14ac:dyDescent="0.25">
      <c r="B501" s="593"/>
      <c r="C501" s="593"/>
      <c r="D501" s="593"/>
      <c r="E501" s="593"/>
      <c r="F501" s="593"/>
      <c r="G501" s="593"/>
      <c r="H501" s="593"/>
      <c r="I501" s="593"/>
      <c r="J501" s="593"/>
      <c r="K501" s="593"/>
      <c r="L501" s="593"/>
      <c r="M501" s="593"/>
      <c r="N501" s="593"/>
      <c r="O501" s="593"/>
      <c r="P501" s="593"/>
      <c r="Q501" s="593"/>
      <c r="R501" s="593"/>
      <c r="S501" s="593"/>
      <c r="T501" s="593"/>
      <c r="U501" s="593"/>
      <c r="V501" s="593"/>
      <c r="W501" s="593"/>
      <c r="X501" s="593"/>
      <c r="Y501" s="593"/>
      <c r="Z501" s="593"/>
      <c r="AA501" s="593"/>
      <c r="AB501" s="593"/>
    </row>
    <row r="502" spans="2:28" x14ac:dyDescent="0.25">
      <c r="B502" s="593"/>
      <c r="C502" s="593"/>
      <c r="D502" s="593"/>
      <c r="E502" s="593"/>
      <c r="F502" s="593"/>
      <c r="G502" s="593"/>
      <c r="H502" s="593"/>
      <c r="I502" s="593"/>
      <c r="J502" s="593"/>
      <c r="K502" s="593"/>
      <c r="L502" s="593"/>
      <c r="M502" s="593"/>
      <c r="N502" s="593"/>
      <c r="O502" s="593"/>
      <c r="P502" s="593"/>
      <c r="Q502" s="593"/>
      <c r="R502" s="593"/>
      <c r="S502" s="593"/>
      <c r="T502" s="593"/>
      <c r="U502" s="593"/>
      <c r="V502" s="593"/>
      <c r="W502" s="593"/>
      <c r="X502" s="593"/>
      <c r="Y502" s="593"/>
      <c r="Z502" s="593"/>
      <c r="AA502" s="593"/>
      <c r="AB502" s="593"/>
    </row>
    <row r="503" spans="2:28" x14ac:dyDescent="0.25">
      <c r="B503" s="12" t="s">
        <v>9</v>
      </c>
      <c r="C503" s="189"/>
      <c r="D503" s="189"/>
      <c r="E503" s="189"/>
      <c r="F503" s="189"/>
      <c r="G503" s="189"/>
      <c r="H503" s="189"/>
      <c r="I503" s="189"/>
      <c r="J503" s="189"/>
      <c r="K503" s="189"/>
      <c r="L503" s="189"/>
      <c r="M503" s="189"/>
      <c r="N503" s="189"/>
      <c r="O503" s="189"/>
      <c r="P503" s="189"/>
      <c r="Q503" s="189"/>
      <c r="R503" s="189"/>
      <c r="S503" s="189"/>
      <c r="T503" s="189"/>
      <c r="U503" s="189"/>
      <c r="V503" s="189"/>
      <c r="W503" s="189"/>
      <c r="X503" s="189"/>
      <c r="Y503" s="189"/>
      <c r="Z503" s="189"/>
      <c r="AA503" s="189"/>
      <c r="AB503" s="189"/>
    </row>
    <row r="504" spans="2:28" x14ac:dyDescent="0.25">
      <c r="B504" s="12" t="s">
        <v>8</v>
      </c>
      <c r="C504" s="189"/>
      <c r="D504" s="189"/>
      <c r="E504" s="189"/>
      <c r="F504" s="189"/>
      <c r="G504" s="189"/>
      <c r="H504" s="189"/>
      <c r="I504" s="189"/>
      <c r="J504" s="189"/>
      <c r="K504" s="189"/>
      <c r="L504" s="189"/>
      <c r="M504" s="189"/>
      <c r="N504" s="189"/>
      <c r="O504" s="189"/>
      <c r="P504" s="189"/>
      <c r="Q504" s="189"/>
      <c r="R504" s="189"/>
      <c r="S504" s="189"/>
      <c r="T504" s="189"/>
      <c r="U504" s="189"/>
      <c r="V504" s="189"/>
      <c r="W504" s="189"/>
      <c r="X504" s="189"/>
      <c r="Y504" s="189"/>
      <c r="Z504" s="189"/>
      <c r="AA504" s="189"/>
      <c r="AB504" s="189"/>
    </row>
    <row r="505" spans="2:28" x14ac:dyDescent="0.25">
      <c r="B505" s="12" t="s">
        <v>7</v>
      </c>
      <c r="C505" s="189"/>
      <c r="D505" s="189"/>
      <c r="E505" s="189"/>
      <c r="F505" s="189"/>
      <c r="G505" s="189"/>
      <c r="H505" s="189"/>
      <c r="I505" s="189"/>
      <c r="J505" s="189"/>
      <c r="K505" s="189"/>
      <c r="L505" s="189"/>
      <c r="M505" s="189"/>
      <c r="N505" s="189"/>
      <c r="O505" s="189"/>
      <c r="P505" s="189"/>
      <c r="Q505" s="189"/>
      <c r="R505" s="189"/>
      <c r="S505" s="189"/>
      <c r="T505" s="189"/>
      <c r="U505" s="189"/>
      <c r="V505" s="189"/>
      <c r="W505" s="189"/>
      <c r="X505" s="189"/>
      <c r="Y505" s="189"/>
      <c r="Z505" s="189"/>
      <c r="AA505" s="189"/>
      <c r="AB505" s="189"/>
    </row>
    <row r="506" spans="2:28" x14ac:dyDescent="0.25">
      <c r="B506" s="13" t="s">
        <v>6</v>
      </c>
      <c r="C506" s="189"/>
      <c r="D506" s="189"/>
      <c r="E506" s="189"/>
      <c r="F506" s="189"/>
      <c r="G506" s="189"/>
      <c r="H506" s="189"/>
      <c r="I506" s="189"/>
      <c r="J506" s="189"/>
      <c r="K506" s="189"/>
      <c r="L506" s="189"/>
      <c r="M506" s="189"/>
      <c r="N506" s="189"/>
      <c r="O506" s="189"/>
      <c r="P506" s="189"/>
      <c r="Q506" s="189"/>
      <c r="R506" s="189"/>
      <c r="S506" s="189"/>
      <c r="T506" s="189"/>
      <c r="U506" s="189"/>
      <c r="V506" s="189"/>
      <c r="W506" s="189"/>
      <c r="X506" s="189"/>
      <c r="Y506" s="189"/>
      <c r="Z506" s="189"/>
      <c r="AA506" s="189"/>
      <c r="AB506" s="189"/>
    </row>
    <row r="507" spans="2:28" x14ac:dyDescent="0.25">
      <c r="B507" s="13" t="s">
        <v>151</v>
      </c>
      <c r="C507" s="189"/>
      <c r="D507" s="189"/>
      <c r="E507" s="189"/>
      <c r="F507" s="189"/>
      <c r="G507" s="189"/>
      <c r="H507" s="189"/>
      <c r="I507" s="189"/>
      <c r="J507" s="189"/>
      <c r="K507" s="189"/>
      <c r="L507" s="189"/>
      <c r="M507" s="189"/>
      <c r="N507" s="189"/>
      <c r="O507" s="189"/>
      <c r="P507" s="189"/>
      <c r="Q507" s="189"/>
      <c r="R507" s="189"/>
      <c r="S507" s="189"/>
      <c r="T507" s="189"/>
      <c r="U507" s="189"/>
      <c r="V507" s="189"/>
      <c r="W507" s="189"/>
      <c r="X507" s="189"/>
      <c r="Y507" s="189"/>
      <c r="Z507" s="189"/>
      <c r="AA507" s="189"/>
      <c r="AB507" s="189"/>
    </row>
    <row r="508" spans="2:28" x14ac:dyDescent="0.25">
      <c r="B508" s="13" t="s">
        <v>156</v>
      </c>
      <c r="C508" s="189"/>
      <c r="D508" s="189"/>
      <c r="E508" s="189"/>
      <c r="F508" s="189"/>
      <c r="G508" s="189"/>
      <c r="H508" s="189"/>
      <c r="I508" s="189"/>
      <c r="J508" s="189"/>
      <c r="K508" s="189"/>
      <c r="L508" s="189"/>
      <c r="M508" s="189"/>
      <c r="N508" s="189"/>
      <c r="O508" s="189"/>
      <c r="P508" s="189"/>
      <c r="Q508" s="189"/>
      <c r="R508" s="189"/>
      <c r="S508" s="189"/>
      <c r="T508" s="189"/>
      <c r="U508" s="189"/>
      <c r="V508" s="189"/>
      <c r="W508" s="189"/>
      <c r="X508" s="189"/>
      <c r="Y508" s="189"/>
      <c r="Z508" s="189"/>
      <c r="AA508" s="189"/>
      <c r="AB508" s="189"/>
    </row>
    <row r="509" spans="2:28" x14ac:dyDescent="0.25">
      <c r="B509" s="13" t="s">
        <v>161</v>
      </c>
      <c r="C509" s="189"/>
      <c r="D509" s="189"/>
      <c r="E509" s="189"/>
      <c r="F509" s="189"/>
      <c r="G509" s="189"/>
      <c r="H509" s="189"/>
      <c r="I509" s="189"/>
      <c r="J509" s="189"/>
      <c r="K509" s="189"/>
      <c r="L509" s="189"/>
      <c r="M509" s="189"/>
      <c r="N509" s="189"/>
      <c r="O509" s="189"/>
      <c r="P509" s="189"/>
      <c r="Q509" s="189"/>
      <c r="R509" s="189"/>
      <c r="S509" s="189"/>
      <c r="T509" s="189"/>
      <c r="U509" s="189"/>
      <c r="V509" s="189"/>
      <c r="W509" s="189"/>
      <c r="X509" s="189"/>
      <c r="Y509" s="189"/>
      <c r="Z509" s="189"/>
      <c r="AA509" s="189"/>
      <c r="AB509" s="189"/>
    </row>
    <row r="510" spans="2:28" x14ac:dyDescent="0.25">
      <c r="B510" s="13" t="s">
        <v>166</v>
      </c>
      <c r="C510" s="189"/>
      <c r="D510" s="189"/>
      <c r="E510" s="189"/>
      <c r="F510" s="189"/>
      <c r="G510" s="189"/>
      <c r="H510" s="189"/>
      <c r="I510" s="189"/>
      <c r="J510" s="189"/>
      <c r="K510" s="189"/>
      <c r="L510" s="189"/>
      <c r="M510" s="189"/>
      <c r="N510" s="189"/>
      <c r="O510" s="189"/>
      <c r="P510" s="189"/>
      <c r="Q510" s="189"/>
      <c r="R510" s="189"/>
      <c r="S510" s="189"/>
      <c r="T510" s="189"/>
      <c r="U510" s="189"/>
      <c r="V510" s="189"/>
      <c r="W510" s="189"/>
      <c r="X510" s="189"/>
      <c r="Y510" s="189"/>
      <c r="Z510" s="189"/>
      <c r="AA510" s="189"/>
      <c r="AB510" s="189"/>
    </row>
    <row r="511" spans="2:28" x14ac:dyDescent="0.25">
      <c r="B511" s="13" t="s">
        <v>174</v>
      </c>
      <c r="C511" s="189"/>
      <c r="D511" s="189"/>
      <c r="E511" s="189"/>
      <c r="F511" s="189"/>
      <c r="G511" s="189"/>
      <c r="H511" s="189"/>
      <c r="I511" s="189"/>
      <c r="J511" s="189"/>
      <c r="K511" s="189"/>
      <c r="L511" s="189"/>
      <c r="M511" s="189"/>
      <c r="N511" s="189"/>
      <c r="O511" s="189"/>
      <c r="P511" s="189"/>
      <c r="Q511" s="189"/>
      <c r="R511" s="189"/>
      <c r="S511" s="189"/>
      <c r="T511" s="189"/>
      <c r="U511" s="189"/>
      <c r="V511" s="189"/>
      <c r="W511" s="189"/>
      <c r="X511" s="189"/>
      <c r="Y511" s="189"/>
      <c r="Z511" s="189"/>
      <c r="AA511" s="189"/>
      <c r="AB511" s="189"/>
    </row>
    <row r="512" spans="2:28" x14ac:dyDescent="0.25">
      <c r="B512" s="13" t="s">
        <v>183</v>
      </c>
      <c r="C512" s="189"/>
      <c r="D512" s="189"/>
      <c r="E512" s="189"/>
      <c r="F512" s="189"/>
      <c r="G512" s="189"/>
      <c r="H512" s="189"/>
      <c r="I512" s="189"/>
      <c r="J512" s="189"/>
      <c r="K512" s="189"/>
      <c r="L512" s="189"/>
      <c r="M512" s="189"/>
      <c r="N512" s="189"/>
      <c r="O512" s="189"/>
      <c r="P512" s="189"/>
      <c r="Q512" s="189"/>
      <c r="R512" s="189"/>
      <c r="S512" s="189"/>
      <c r="T512" s="189"/>
      <c r="U512" s="189"/>
      <c r="V512" s="189"/>
      <c r="W512" s="189"/>
      <c r="X512" s="189"/>
      <c r="Y512" s="189"/>
      <c r="Z512" s="189"/>
      <c r="AA512" s="189"/>
      <c r="AB512" s="189"/>
    </row>
    <row r="513" spans="2:28" x14ac:dyDescent="0.25">
      <c r="B513" s="13" t="s">
        <v>189</v>
      </c>
    </row>
    <row r="514" spans="2:28" ht="15.75" thickBot="1" x14ac:dyDescent="0.3"/>
    <row r="515" spans="2:28" ht="15.75" thickBot="1" x14ac:dyDescent="0.3">
      <c r="B515" s="590" t="s">
        <v>194</v>
      </c>
      <c r="C515" s="591"/>
      <c r="D515" s="591"/>
      <c r="E515" s="591"/>
      <c r="F515" s="591"/>
      <c r="G515" s="591"/>
      <c r="H515" s="591"/>
      <c r="I515" s="591"/>
      <c r="J515" s="591"/>
      <c r="K515" s="591"/>
      <c r="L515" s="591"/>
      <c r="M515" s="591"/>
      <c r="N515" s="591"/>
      <c r="O515" s="591"/>
      <c r="P515" s="591"/>
      <c r="Q515" s="591"/>
      <c r="R515" s="591"/>
      <c r="S515" s="591"/>
      <c r="T515" s="591"/>
      <c r="U515" s="591"/>
      <c r="V515" s="591"/>
      <c r="W515" s="591"/>
      <c r="X515" s="592"/>
      <c r="Y515" s="189"/>
      <c r="Z515" s="189"/>
      <c r="AA515" s="189"/>
      <c r="AB515" s="189"/>
    </row>
    <row r="516" spans="2:28" ht="15.75" thickBot="1" x14ac:dyDescent="0.3">
      <c r="B516" s="247" t="s">
        <v>105</v>
      </c>
      <c r="C516" s="263">
        <v>0</v>
      </c>
      <c r="D516" s="263">
        <v>1</v>
      </c>
      <c r="E516" s="263">
        <v>2</v>
      </c>
      <c r="F516" s="263">
        <v>3</v>
      </c>
      <c r="G516" s="263">
        <v>4</v>
      </c>
      <c r="H516" s="263">
        <v>5</v>
      </c>
      <c r="I516" s="263">
        <v>6</v>
      </c>
      <c r="J516" s="263">
        <v>7</v>
      </c>
      <c r="K516" s="263">
        <v>8</v>
      </c>
      <c r="L516" s="263">
        <v>9</v>
      </c>
      <c r="M516" s="263">
        <v>10</v>
      </c>
      <c r="N516" s="263">
        <v>11</v>
      </c>
      <c r="O516" s="263">
        <v>12</v>
      </c>
      <c r="P516" s="263">
        <v>13</v>
      </c>
      <c r="Q516" s="263">
        <v>14</v>
      </c>
      <c r="R516" s="263">
        <v>15</v>
      </c>
      <c r="S516" s="263">
        <v>16</v>
      </c>
      <c r="T516" s="263">
        <v>17</v>
      </c>
      <c r="U516" s="263">
        <v>18</v>
      </c>
      <c r="V516" s="263">
        <v>19</v>
      </c>
      <c r="W516" s="262" t="s">
        <v>106</v>
      </c>
      <c r="X516" s="248" t="s">
        <v>5</v>
      </c>
      <c r="Y516" s="189"/>
      <c r="Z516" s="628" t="s">
        <v>138</v>
      </c>
      <c r="AA516" s="628" t="s">
        <v>136</v>
      </c>
      <c r="AB516" s="631" t="s">
        <v>137</v>
      </c>
    </row>
    <row r="517" spans="2:28" x14ac:dyDescent="0.25">
      <c r="B517" s="251" t="s">
        <v>102</v>
      </c>
      <c r="C517" s="253"/>
      <c r="D517" s="253"/>
      <c r="E517" s="256">
        <v>32</v>
      </c>
      <c r="F517" s="258">
        <v>174</v>
      </c>
      <c r="G517" s="257">
        <v>9</v>
      </c>
      <c r="H517" s="257"/>
      <c r="I517" s="259"/>
      <c r="J517" s="259"/>
      <c r="K517" s="259"/>
      <c r="L517" s="260"/>
      <c r="M517" s="260"/>
      <c r="N517" s="256"/>
      <c r="O517" s="256"/>
      <c r="P517" s="256"/>
      <c r="Q517" s="256"/>
      <c r="R517" s="256"/>
      <c r="S517" s="256"/>
      <c r="T517" s="256"/>
      <c r="U517" s="256"/>
      <c r="V517" s="256"/>
      <c r="W517" s="256"/>
      <c r="X517" s="358">
        <v>215</v>
      </c>
      <c r="Y517" s="189"/>
      <c r="Z517" s="629"/>
      <c r="AA517" s="629"/>
      <c r="AB517" s="631"/>
    </row>
    <row r="518" spans="2:28" x14ac:dyDescent="0.25">
      <c r="B518" s="255" t="s">
        <v>103</v>
      </c>
      <c r="C518" s="250"/>
      <c r="D518" s="250"/>
      <c r="E518" s="256"/>
      <c r="F518" s="257">
        <v>55</v>
      </c>
      <c r="G518" s="258">
        <v>265</v>
      </c>
      <c r="H518" s="257">
        <v>5</v>
      </c>
      <c r="I518" s="257">
        <v>2</v>
      </c>
      <c r="J518" s="259"/>
      <c r="K518" s="259"/>
      <c r="L518" s="259"/>
      <c r="M518" s="260">
        <v>1</v>
      </c>
      <c r="N518" s="260"/>
      <c r="O518" s="256"/>
      <c r="P518" s="256"/>
      <c r="Q518" s="256"/>
      <c r="R518" s="256"/>
      <c r="S518" s="256"/>
      <c r="T518" s="256"/>
      <c r="U518" s="256"/>
      <c r="V518" s="256"/>
      <c r="W518" s="256"/>
      <c r="X518" s="359">
        <v>328</v>
      </c>
      <c r="Y518" s="189"/>
      <c r="Z518" s="630"/>
      <c r="AA518" s="630"/>
      <c r="AB518" s="631"/>
    </row>
    <row r="519" spans="2:28" x14ac:dyDescent="0.25">
      <c r="B519" s="254" t="s">
        <v>17</v>
      </c>
      <c r="C519" s="250"/>
      <c r="D519" s="250"/>
      <c r="E519" s="256"/>
      <c r="F519" s="259">
        <v>4</v>
      </c>
      <c r="G519" s="257">
        <v>646</v>
      </c>
      <c r="H519" s="261">
        <v>1763</v>
      </c>
      <c r="I519" s="257">
        <v>63</v>
      </c>
      <c r="J519" s="257">
        <v>11</v>
      </c>
      <c r="K519" s="259">
        <v>9</v>
      </c>
      <c r="L519" s="259">
        <v>5</v>
      </c>
      <c r="M519" s="259">
        <v>6</v>
      </c>
      <c r="N519" s="260">
        <v>5</v>
      </c>
      <c r="O519" s="260">
        <v>3</v>
      </c>
      <c r="P519" s="260">
        <v>2</v>
      </c>
      <c r="Q519" s="256">
        <v>2</v>
      </c>
      <c r="R519" s="256">
        <v>4</v>
      </c>
      <c r="S519" s="256"/>
      <c r="T519" s="256">
        <v>2</v>
      </c>
      <c r="U519" s="256"/>
      <c r="V519" s="256">
        <v>2</v>
      </c>
      <c r="W519" s="256">
        <v>7</v>
      </c>
      <c r="X519" s="360">
        <v>2534</v>
      </c>
      <c r="Y519" s="189"/>
      <c r="Z519" s="418" t="s">
        <v>17</v>
      </c>
      <c r="AA519" s="153">
        <f>SUM(K519:W519)</f>
        <v>47</v>
      </c>
      <c r="AB519" s="188">
        <f>AA519/X519</f>
        <v>1.8547750591949488E-2</v>
      </c>
    </row>
    <row r="520" spans="2:28" x14ac:dyDescent="0.25">
      <c r="B520" s="254" t="s">
        <v>107</v>
      </c>
      <c r="C520" s="250"/>
      <c r="D520" s="250"/>
      <c r="E520" s="256"/>
      <c r="F520" s="260"/>
      <c r="G520" s="259">
        <v>2</v>
      </c>
      <c r="H520" s="257">
        <v>636</v>
      </c>
      <c r="I520" s="261">
        <v>2000</v>
      </c>
      <c r="J520" s="257">
        <v>394</v>
      </c>
      <c r="K520" s="257">
        <v>81</v>
      </c>
      <c r="L520" s="259">
        <v>22</v>
      </c>
      <c r="M520" s="259">
        <v>11</v>
      </c>
      <c r="N520" s="259">
        <v>5</v>
      </c>
      <c r="O520" s="260">
        <v>3</v>
      </c>
      <c r="P520" s="260">
        <v>1</v>
      </c>
      <c r="Q520" s="260">
        <v>1</v>
      </c>
      <c r="R520" s="260"/>
      <c r="S520" s="260"/>
      <c r="T520" s="260"/>
      <c r="U520" s="260">
        <v>1</v>
      </c>
      <c r="V520" s="260"/>
      <c r="W520" s="260"/>
      <c r="X520" s="360">
        <v>3157</v>
      </c>
      <c r="Y520" s="189"/>
      <c r="Z520" s="418" t="s">
        <v>107</v>
      </c>
      <c r="AA520" s="153">
        <f>SUM(L520:W520)</f>
        <v>44</v>
      </c>
      <c r="AB520" s="188">
        <f t="shared" ref="AB520:AB530" si="18">AA520/X520</f>
        <v>1.3937282229965157E-2</v>
      </c>
    </row>
    <row r="521" spans="2:28" x14ac:dyDescent="0.25">
      <c r="B521" s="254" t="s">
        <v>108</v>
      </c>
      <c r="C521" s="250"/>
      <c r="D521" s="250"/>
      <c r="E521" s="256"/>
      <c r="F521" s="260"/>
      <c r="G521" s="260"/>
      <c r="H521" s="259">
        <v>2</v>
      </c>
      <c r="I521" s="257">
        <v>565</v>
      </c>
      <c r="J521" s="261">
        <v>1552</v>
      </c>
      <c r="K521" s="257">
        <v>397</v>
      </c>
      <c r="L521" s="257">
        <v>119</v>
      </c>
      <c r="M521" s="259">
        <v>48</v>
      </c>
      <c r="N521" s="259">
        <v>20</v>
      </c>
      <c r="O521" s="259">
        <v>8</v>
      </c>
      <c r="P521" s="260">
        <v>4</v>
      </c>
      <c r="Q521" s="260">
        <v>3</v>
      </c>
      <c r="R521" s="260">
        <v>1</v>
      </c>
      <c r="S521" s="260"/>
      <c r="T521" s="260"/>
      <c r="U521" s="260"/>
      <c r="V521" s="260"/>
      <c r="W521" s="260"/>
      <c r="X521" s="360">
        <v>2719</v>
      </c>
      <c r="Y521" s="189"/>
      <c r="Z521" s="418" t="s">
        <v>108</v>
      </c>
      <c r="AA521" s="153">
        <f>SUM(M521:W521)</f>
        <v>84</v>
      </c>
      <c r="AB521" s="188">
        <f t="shared" si="18"/>
        <v>3.0893710923133505E-2</v>
      </c>
    </row>
    <row r="522" spans="2:28" x14ac:dyDescent="0.25">
      <c r="B522" s="254" t="s">
        <v>109</v>
      </c>
      <c r="C522" s="250"/>
      <c r="D522" s="250"/>
      <c r="E522" s="256"/>
      <c r="F522" s="256"/>
      <c r="G522" s="260"/>
      <c r="H522" s="260"/>
      <c r="I522" s="259">
        <v>2</v>
      </c>
      <c r="J522" s="257">
        <v>466</v>
      </c>
      <c r="K522" s="261">
        <v>1456</v>
      </c>
      <c r="L522" s="257">
        <v>442</v>
      </c>
      <c r="M522" s="257">
        <v>173</v>
      </c>
      <c r="N522" s="259">
        <v>59</v>
      </c>
      <c r="O522" s="259">
        <v>31</v>
      </c>
      <c r="P522" s="259">
        <v>16</v>
      </c>
      <c r="Q522" s="260">
        <v>2</v>
      </c>
      <c r="R522" s="260">
        <v>3</v>
      </c>
      <c r="S522" s="260"/>
      <c r="T522" s="260"/>
      <c r="U522" s="260"/>
      <c r="V522" s="260"/>
      <c r="W522" s="260">
        <v>1</v>
      </c>
      <c r="X522" s="360">
        <v>2651</v>
      </c>
      <c r="Y522" s="189"/>
      <c r="Z522" s="418" t="s">
        <v>109</v>
      </c>
      <c r="AA522" s="153">
        <f>SUM(N522:W522)</f>
        <v>112</v>
      </c>
      <c r="AB522" s="188">
        <f t="shared" si="18"/>
        <v>4.2248208223311955E-2</v>
      </c>
    </row>
    <row r="523" spans="2:28" x14ac:dyDescent="0.25">
      <c r="B523" s="254" t="s">
        <v>110</v>
      </c>
      <c r="C523" s="250"/>
      <c r="D523" s="250"/>
      <c r="E523" s="256"/>
      <c r="F523" s="256"/>
      <c r="G523" s="256"/>
      <c r="H523" s="260"/>
      <c r="I523" s="260">
        <v>1</v>
      </c>
      <c r="J523" s="259"/>
      <c r="K523" s="257">
        <v>409</v>
      </c>
      <c r="L523" s="261">
        <v>1365</v>
      </c>
      <c r="M523" s="257">
        <v>496</v>
      </c>
      <c r="N523" s="257">
        <v>218</v>
      </c>
      <c r="O523" s="259">
        <v>83</v>
      </c>
      <c r="P523" s="259">
        <v>30</v>
      </c>
      <c r="Q523" s="259">
        <v>8</v>
      </c>
      <c r="R523" s="260"/>
      <c r="S523" s="260"/>
      <c r="T523" s="260"/>
      <c r="U523" s="260">
        <v>2</v>
      </c>
      <c r="V523" s="260"/>
      <c r="W523" s="260"/>
      <c r="X523" s="360">
        <v>2612</v>
      </c>
      <c r="Y523" s="189"/>
      <c r="Z523" s="418" t="s">
        <v>110</v>
      </c>
      <c r="AA523" s="153">
        <f>SUM(O523:W523)</f>
        <v>123</v>
      </c>
      <c r="AB523" s="188">
        <f t="shared" si="18"/>
        <v>4.7090352220520673E-2</v>
      </c>
    </row>
    <row r="524" spans="2:28" x14ac:dyDescent="0.25">
      <c r="B524" s="254" t="s">
        <v>111</v>
      </c>
      <c r="C524" s="250"/>
      <c r="D524" s="250"/>
      <c r="E524" s="256"/>
      <c r="F524" s="256"/>
      <c r="G524" s="256"/>
      <c r="H524" s="256"/>
      <c r="I524" s="260"/>
      <c r="J524" s="260">
        <v>1</v>
      </c>
      <c r="K524" s="259">
        <v>3</v>
      </c>
      <c r="L524" s="257">
        <v>456</v>
      </c>
      <c r="M524" s="261">
        <v>1302</v>
      </c>
      <c r="N524" s="257">
        <v>513</v>
      </c>
      <c r="O524" s="257">
        <v>243</v>
      </c>
      <c r="P524" s="259">
        <v>85</v>
      </c>
      <c r="Q524" s="259">
        <v>29</v>
      </c>
      <c r="R524" s="259">
        <v>6</v>
      </c>
      <c r="S524" s="260">
        <v>1</v>
      </c>
      <c r="T524" s="260">
        <v>1</v>
      </c>
      <c r="U524" s="260"/>
      <c r="V524" s="260"/>
      <c r="W524" s="260"/>
      <c r="X524" s="360">
        <v>2640</v>
      </c>
      <c r="Y524" s="189"/>
      <c r="Z524" s="418" t="s">
        <v>111</v>
      </c>
      <c r="AA524" s="153">
        <f>SUM(P524:W524)</f>
        <v>122</v>
      </c>
      <c r="AB524" s="188">
        <f t="shared" si="18"/>
        <v>4.6212121212121211E-2</v>
      </c>
    </row>
    <row r="525" spans="2:28" x14ac:dyDescent="0.25">
      <c r="B525" s="254" t="s">
        <v>112</v>
      </c>
      <c r="C525" s="250"/>
      <c r="D525" s="250"/>
      <c r="E525" s="256"/>
      <c r="F525" s="256"/>
      <c r="G525" s="256"/>
      <c r="H525" s="256"/>
      <c r="I525" s="256"/>
      <c r="J525" s="260"/>
      <c r="K525" s="260"/>
      <c r="L525" s="259">
        <v>2</v>
      </c>
      <c r="M525" s="257">
        <v>394</v>
      </c>
      <c r="N525" s="261">
        <v>1451</v>
      </c>
      <c r="O525" s="257">
        <v>784</v>
      </c>
      <c r="P525" s="257">
        <v>503</v>
      </c>
      <c r="Q525" s="259">
        <v>210</v>
      </c>
      <c r="R525" s="259">
        <v>40</v>
      </c>
      <c r="S525" s="259">
        <v>10</v>
      </c>
      <c r="T525" s="260">
        <v>1</v>
      </c>
      <c r="U525" s="260"/>
      <c r="V525" s="260"/>
      <c r="W525" s="260"/>
      <c r="X525" s="360">
        <v>3395</v>
      </c>
      <c r="Y525" s="189"/>
      <c r="Z525" s="418" t="s">
        <v>112</v>
      </c>
      <c r="AA525" s="153">
        <f>SUM(Q525:W525)</f>
        <v>261</v>
      </c>
      <c r="AB525" s="188">
        <f t="shared" si="18"/>
        <v>7.6877761413843893E-2</v>
      </c>
    </row>
    <row r="526" spans="2:28" x14ac:dyDescent="0.25">
      <c r="B526" s="254" t="s">
        <v>113</v>
      </c>
      <c r="C526" s="250"/>
      <c r="D526" s="250"/>
      <c r="E526" s="256"/>
      <c r="F526" s="256"/>
      <c r="G526" s="256"/>
      <c r="H526" s="256"/>
      <c r="I526" s="256"/>
      <c r="J526" s="256"/>
      <c r="K526" s="260"/>
      <c r="L526" s="260"/>
      <c r="M526" s="259">
        <v>7</v>
      </c>
      <c r="N526" s="257">
        <v>261</v>
      </c>
      <c r="O526" s="261">
        <v>1160</v>
      </c>
      <c r="P526" s="257">
        <v>635</v>
      </c>
      <c r="Q526" s="257">
        <v>388</v>
      </c>
      <c r="R526" s="259">
        <v>118</v>
      </c>
      <c r="S526" s="259">
        <v>25</v>
      </c>
      <c r="T526" s="259">
        <v>4</v>
      </c>
      <c r="U526" s="260">
        <v>2</v>
      </c>
      <c r="V526" s="260">
        <v>1</v>
      </c>
      <c r="W526" s="260"/>
      <c r="X526" s="360">
        <v>2601</v>
      </c>
      <c r="Y526" s="189"/>
      <c r="Z526" s="418" t="s">
        <v>113</v>
      </c>
      <c r="AA526" s="153">
        <f>SUM(R526:W526)</f>
        <v>150</v>
      </c>
      <c r="AB526" s="188">
        <f t="shared" si="18"/>
        <v>5.7670126874279123E-2</v>
      </c>
    </row>
    <row r="527" spans="2:28" x14ac:dyDescent="0.25">
      <c r="B527" s="254" t="s">
        <v>114</v>
      </c>
      <c r="C527" s="250"/>
      <c r="D527" s="250"/>
      <c r="E527" s="256"/>
      <c r="F527" s="256"/>
      <c r="G527" s="256"/>
      <c r="H527" s="256"/>
      <c r="I527" s="256"/>
      <c r="J527" s="256"/>
      <c r="K527" s="256"/>
      <c r="L527" s="260"/>
      <c r="M527" s="260"/>
      <c r="N527" s="259">
        <v>3</v>
      </c>
      <c r="O527" s="257">
        <v>196</v>
      </c>
      <c r="P527" s="261">
        <v>1033</v>
      </c>
      <c r="Q527" s="257">
        <v>585</v>
      </c>
      <c r="R527" s="257">
        <v>357</v>
      </c>
      <c r="S527" s="259">
        <v>120</v>
      </c>
      <c r="T527" s="259">
        <v>21</v>
      </c>
      <c r="U527" s="259">
        <v>3</v>
      </c>
      <c r="V527" s="260"/>
      <c r="W527" s="260">
        <v>1</v>
      </c>
      <c r="X527" s="360">
        <v>2319</v>
      </c>
      <c r="Y527" s="189"/>
      <c r="Z527" s="418" t="s">
        <v>114</v>
      </c>
      <c r="AA527" s="153">
        <f>SUM(S527:W527)</f>
        <v>145</v>
      </c>
      <c r="AB527" s="188">
        <f t="shared" si="18"/>
        <v>6.2526951272100048E-2</v>
      </c>
    </row>
    <row r="528" spans="2:28" x14ac:dyDescent="0.25">
      <c r="B528" s="254" t="s">
        <v>115</v>
      </c>
      <c r="C528" s="250"/>
      <c r="D528" s="250"/>
      <c r="E528" s="256"/>
      <c r="F528" s="256"/>
      <c r="G528" s="256"/>
      <c r="H528" s="256"/>
      <c r="I528" s="256"/>
      <c r="J528" s="256"/>
      <c r="K528" s="256"/>
      <c r="L528" s="256"/>
      <c r="M528" s="260"/>
      <c r="N528" s="260"/>
      <c r="O528" s="259">
        <v>5</v>
      </c>
      <c r="P528" s="257">
        <v>183</v>
      </c>
      <c r="Q528" s="261">
        <v>868</v>
      </c>
      <c r="R528" s="257">
        <v>534</v>
      </c>
      <c r="S528" s="257">
        <v>271</v>
      </c>
      <c r="T528" s="259">
        <v>104</v>
      </c>
      <c r="U528" s="259">
        <v>20</v>
      </c>
      <c r="V528" s="259">
        <v>3</v>
      </c>
      <c r="W528" s="260">
        <v>3</v>
      </c>
      <c r="X528" s="360">
        <v>1991</v>
      </c>
      <c r="Y528" s="189"/>
      <c r="Z528" s="418" t="s">
        <v>115</v>
      </c>
      <c r="AA528" s="153">
        <f>SUM(T528:W528)</f>
        <v>130</v>
      </c>
      <c r="AB528" s="188">
        <f t="shared" si="18"/>
        <v>6.5293822199899543E-2</v>
      </c>
    </row>
    <row r="529" spans="2:28" x14ac:dyDescent="0.25">
      <c r="B529" s="254" t="s">
        <v>116</v>
      </c>
      <c r="C529" s="250"/>
      <c r="D529" s="250"/>
      <c r="E529" s="256"/>
      <c r="F529" s="256"/>
      <c r="G529" s="256"/>
      <c r="H529" s="256"/>
      <c r="I529" s="256"/>
      <c r="J529" s="256"/>
      <c r="K529" s="256"/>
      <c r="L529" s="256"/>
      <c r="M529" s="256"/>
      <c r="N529" s="260"/>
      <c r="O529" s="260"/>
      <c r="P529" s="259">
        <v>2</v>
      </c>
      <c r="Q529" s="257">
        <v>147</v>
      </c>
      <c r="R529" s="261">
        <v>714</v>
      </c>
      <c r="S529" s="257">
        <v>442</v>
      </c>
      <c r="T529" s="257">
        <v>212</v>
      </c>
      <c r="U529" s="259">
        <v>56</v>
      </c>
      <c r="V529" s="259">
        <v>14</v>
      </c>
      <c r="W529" s="259">
        <v>4</v>
      </c>
      <c r="X529" s="360">
        <v>1591</v>
      </c>
      <c r="Y529" s="189"/>
      <c r="Z529" s="418" t="s">
        <v>116</v>
      </c>
      <c r="AA529" s="153">
        <f>SUM(U529:W529)</f>
        <v>74</v>
      </c>
      <c r="AB529" s="188">
        <f t="shared" si="18"/>
        <v>4.6511627906976744E-2</v>
      </c>
    </row>
    <row r="530" spans="2:28" x14ac:dyDescent="0.25">
      <c r="B530" s="254" t="s">
        <v>117</v>
      </c>
      <c r="C530" s="250"/>
      <c r="D530" s="250"/>
      <c r="E530" s="256"/>
      <c r="F530" s="256"/>
      <c r="G530" s="256"/>
      <c r="H530" s="256"/>
      <c r="I530" s="256"/>
      <c r="J530" s="256"/>
      <c r="K530" s="256"/>
      <c r="L530" s="256"/>
      <c r="M530" s="256"/>
      <c r="N530" s="256"/>
      <c r="O530" s="260"/>
      <c r="P530" s="260"/>
      <c r="Q530" s="259">
        <v>1</v>
      </c>
      <c r="R530" s="257">
        <v>157</v>
      </c>
      <c r="S530" s="261">
        <v>592</v>
      </c>
      <c r="T530" s="257">
        <v>326</v>
      </c>
      <c r="U530" s="257">
        <v>137</v>
      </c>
      <c r="V530" s="259">
        <v>35</v>
      </c>
      <c r="W530" s="259">
        <v>5</v>
      </c>
      <c r="X530" s="360">
        <v>1253</v>
      </c>
      <c r="Y530" s="189"/>
      <c r="Z530" s="418" t="s">
        <v>117</v>
      </c>
      <c r="AA530" s="153">
        <f>SUM(V530:W530)</f>
        <v>40</v>
      </c>
      <c r="AB530" s="188">
        <f t="shared" si="18"/>
        <v>3.192338387869114E-2</v>
      </c>
    </row>
    <row r="531" spans="2:28" x14ac:dyDescent="0.25">
      <c r="B531" s="255" t="s">
        <v>118</v>
      </c>
      <c r="C531" s="250"/>
      <c r="D531" s="250"/>
      <c r="E531" s="256"/>
      <c r="F531" s="256"/>
      <c r="G531" s="256"/>
      <c r="H531" s="256"/>
      <c r="I531" s="256"/>
      <c r="J531" s="256"/>
      <c r="K531" s="256"/>
      <c r="L531" s="256"/>
      <c r="M531" s="256"/>
      <c r="N531" s="256"/>
      <c r="O531" s="256"/>
      <c r="P531" s="256"/>
      <c r="Q531" s="260"/>
      <c r="R531" s="259"/>
      <c r="S531" s="257">
        <v>5</v>
      </c>
      <c r="T531" s="258">
        <v>19</v>
      </c>
      <c r="U531" s="257">
        <v>16</v>
      </c>
      <c r="V531" s="257">
        <v>12</v>
      </c>
      <c r="W531" s="259">
        <v>33</v>
      </c>
      <c r="X531" s="359">
        <v>85</v>
      </c>
      <c r="Y531" s="189"/>
      <c r="Z531" s="307" t="s">
        <v>139</v>
      </c>
      <c r="AA531" s="164">
        <f>SUM(AA519:AA530)</f>
        <v>1332</v>
      </c>
      <c r="AB531" s="139">
        <f>AA531/29463</f>
        <v>4.5209245494348842E-2</v>
      </c>
    </row>
    <row r="532" spans="2:28" x14ac:dyDescent="0.25">
      <c r="B532" s="255" t="s">
        <v>119</v>
      </c>
      <c r="C532" s="250"/>
      <c r="D532" s="250"/>
      <c r="E532" s="256"/>
      <c r="F532" s="256"/>
      <c r="G532" s="256"/>
      <c r="H532" s="256"/>
      <c r="I532" s="256"/>
      <c r="J532" s="256"/>
      <c r="K532" s="256"/>
      <c r="L532" s="256"/>
      <c r="M532" s="256"/>
      <c r="N532" s="256"/>
      <c r="O532" s="256"/>
      <c r="P532" s="256"/>
      <c r="Q532" s="260"/>
      <c r="R532" s="260"/>
      <c r="S532" s="259"/>
      <c r="T532" s="257">
        <v>3</v>
      </c>
      <c r="U532" s="258">
        <v>28</v>
      </c>
      <c r="V532" s="257">
        <v>9</v>
      </c>
      <c r="W532" s="257">
        <v>48</v>
      </c>
      <c r="X532" s="359">
        <v>88</v>
      </c>
      <c r="Y532" s="189"/>
      <c r="Z532" s="189"/>
      <c r="AA532" s="189"/>
      <c r="AB532" s="189"/>
    </row>
    <row r="533" spans="2:28" x14ac:dyDescent="0.25">
      <c r="B533" s="254" t="s">
        <v>121</v>
      </c>
      <c r="C533" s="250"/>
      <c r="D533" s="250"/>
      <c r="E533" s="256"/>
      <c r="F533" s="256"/>
      <c r="G533" s="256"/>
      <c r="H533" s="256"/>
      <c r="I533" s="256"/>
      <c r="J533" s="256"/>
      <c r="K533" s="256"/>
      <c r="L533" s="260"/>
      <c r="M533" s="260"/>
      <c r="N533" s="259"/>
      <c r="O533" s="259"/>
      <c r="P533" s="257"/>
      <c r="Q533" s="257"/>
      <c r="R533" s="257"/>
      <c r="S533" s="257"/>
      <c r="T533" s="257"/>
      <c r="U533" s="257"/>
      <c r="V533" s="257"/>
      <c r="W533" s="257">
        <v>12</v>
      </c>
      <c r="X533" s="360">
        <v>12</v>
      </c>
      <c r="Y533" s="189"/>
      <c r="Z533" s="189"/>
      <c r="AA533" s="189"/>
      <c r="AB533" s="189"/>
    </row>
    <row r="534" spans="2:28" x14ac:dyDescent="0.25">
      <c r="B534" s="254" t="s">
        <v>120</v>
      </c>
      <c r="C534" s="250"/>
      <c r="D534" s="250"/>
      <c r="E534" s="256"/>
      <c r="F534" s="256"/>
      <c r="G534" s="256"/>
      <c r="H534" s="256"/>
      <c r="I534" s="256"/>
      <c r="J534" s="256"/>
      <c r="K534" s="256"/>
      <c r="L534" s="260"/>
      <c r="M534" s="260"/>
      <c r="N534" s="260"/>
      <c r="O534" s="259"/>
      <c r="P534" s="259">
        <v>6</v>
      </c>
      <c r="Q534" s="257">
        <v>9</v>
      </c>
      <c r="R534" s="257">
        <v>8</v>
      </c>
      <c r="S534" s="257">
        <v>7</v>
      </c>
      <c r="T534" s="257">
        <v>3</v>
      </c>
      <c r="U534" s="257">
        <v>1</v>
      </c>
      <c r="V534" s="257">
        <v>1</v>
      </c>
      <c r="W534" s="257">
        <v>26</v>
      </c>
      <c r="X534" s="360">
        <v>61</v>
      </c>
      <c r="Y534" s="189"/>
      <c r="Z534" s="189"/>
      <c r="AA534" s="189"/>
      <c r="AB534" s="189"/>
    </row>
    <row r="535" spans="2:28" x14ac:dyDescent="0.25">
      <c r="B535" s="254" t="s">
        <v>122</v>
      </c>
      <c r="C535" s="250"/>
      <c r="D535" s="250"/>
      <c r="E535" s="256"/>
      <c r="F535" s="256"/>
      <c r="G535" s="256"/>
      <c r="H535" s="256"/>
      <c r="I535" s="256"/>
      <c r="J535" s="256"/>
      <c r="K535" s="256"/>
      <c r="L535" s="260"/>
      <c r="M535" s="260"/>
      <c r="N535" s="260"/>
      <c r="O535" s="260"/>
      <c r="P535" s="259">
        <v>10</v>
      </c>
      <c r="Q535" s="259">
        <v>76</v>
      </c>
      <c r="R535" s="257">
        <v>263</v>
      </c>
      <c r="S535" s="257">
        <v>154</v>
      </c>
      <c r="T535" s="257">
        <v>92</v>
      </c>
      <c r="U535" s="257">
        <v>42</v>
      </c>
      <c r="V535" s="257">
        <v>26</v>
      </c>
      <c r="W535" s="257">
        <v>140</v>
      </c>
      <c r="X535" s="360">
        <v>803</v>
      </c>
      <c r="Y535" s="189"/>
      <c r="Z535" s="189"/>
      <c r="AA535" s="189"/>
      <c r="AB535" s="189"/>
    </row>
    <row r="536" spans="2:28" x14ac:dyDescent="0.25">
      <c r="B536" s="254" t="s">
        <v>123</v>
      </c>
      <c r="C536" s="250"/>
      <c r="D536" s="250"/>
      <c r="E536" s="256"/>
      <c r="F536" s="256"/>
      <c r="G536" s="256"/>
      <c r="H536" s="256">
        <v>1</v>
      </c>
      <c r="I536" s="256"/>
      <c r="J536" s="256"/>
      <c r="K536" s="256"/>
      <c r="L536" s="260"/>
      <c r="M536" s="260"/>
      <c r="N536" s="260"/>
      <c r="O536" s="260"/>
      <c r="P536" s="260">
        <v>3</v>
      </c>
      <c r="Q536" s="259">
        <v>18</v>
      </c>
      <c r="R536" s="259">
        <v>140</v>
      </c>
      <c r="S536" s="257">
        <v>309</v>
      </c>
      <c r="T536" s="257">
        <v>235</v>
      </c>
      <c r="U536" s="257">
        <v>111</v>
      </c>
      <c r="V536" s="257">
        <v>60</v>
      </c>
      <c r="W536" s="257">
        <v>135</v>
      </c>
      <c r="X536" s="360">
        <v>1012</v>
      </c>
      <c r="Y536" s="189"/>
      <c r="Z536" s="189"/>
      <c r="AA536" s="189"/>
      <c r="AB536" s="189"/>
    </row>
    <row r="537" spans="2:28" x14ac:dyDescent="0.25">
      <c r="B537" s="254" t="s">
        <v>124</v>
      </c>
      <c r="C537" s="250"/>
      <c r="D537" s="250"/>
      <c r="E537" s="256"/>
      <c r="F537" s="256"/>
      <c r="G537" s="256"/>
      <c r="H537" s="256"/>
      <c r="I537" s="256"/>
      <c r="J537" s="256"/>
      <c r="K537" s="256"/>
      <c r="L537" s="260"/>
      <c r="M537" s="260"/>
      <c r="N537" s="260"/>
      <c r="O537" s="260"/>
      <c r="P537" s="260">
        <v>1</v>
      </c>
      <c r="Q537" s="260">
        <v>2</v>
      </c>
      <c r="R537" s="259">
        <v>16</v>
      </c>
      <c r="S537" s="259">
        <v>106</v>
      </c>
      <c r="T537" s="257">
        <v>224</v>
      </c>
      <c r="U537" s="257">
        <v>160</v>
      </c>
      <c r="V537" s="257">
        <v>99</v>
      </c>
      <c r="W537" s="257">
        <v>163</v>
      </c>
      <c r="X537" s="360">
        <v>771</v>
      </c>
      <c r="Y537" s="189"/>
      <c r="Z537" s="189"/>
      <c r="AA537" s="189"/>
      <c r="AB537" s="189"/>
    </row>
    <row r="538" spans="2:28" x14ac:dyDescent="0.25">
      <c r="B538" s="254" t="s">
        <v>125</v>
      </c>
      <c r="C538" s="250"/>
      <c r="D538" s="250"/>
      <c r="E538" s="256"/>
      <c r="F538" s="256"/>
      <c r="G538" s="256"/>
      <c r="H538" s="256"/>
      <c r="I538" s="256"/>
      <c r="J538" s="256"/>
      <c r="K538" s="256"/>
      <c r="L538" s="260"/>
      <c r="M538" s="260"/>
      <c r="N538" s="260"/>
      <c r="O538" s="260"/>
      <c r="P538" s="260"/>
      <c r="Q538" s="260"/>
      <c r="R538" s="260">
        <v>2</v>
      </c>
      <c r="S538" s="259">
        <v>60</v>
      </c>
      <c r="T538" s="259">
        <v>160</v>
      </c>
      <c r="U538" s="257">
        <v>110</v>
      </c>
      <c r="V538" s="257">
        <v>69</v>
      </c>
      <c r="W538" s="257">
        <v>85</v>
      </c>
      <c r="X538" s="360">
        <v>486</v>
      </c>
      <c r="Y538" s="189"/>
      <c r="Z538" s="189"/>
      <c r="AA538" s="189"/>
      <c r="AB538" s="189"/>
    </row>
    <row r="539" spans="2:28" ht="15.75" thickBot="1" x14ac:dyDescent="0.3">
      <c r="B539" s="249" t="s">
        <v>37</v>
      </c>
      <c r="C539" s="252"/>
      <c r="D539" s="252"/>
      <c r="E539" s="256"/>
      <c r="F539" s="256"/>
      <c r="G539" s="256"/>
      <c r="H539" s="256"/>
      <c r="I539" s="256"/>
      <c r="J539" s="256"/>
      <c r="K539" s="256"/>
      <c r="L539" s="260">
        <v>1</v>
      </c>
      <c r="M539" s="260">
        <v>1</v>
      </c>
      <c r="N539" s="259">
        <v>9</v>
      </c>
      <c r="O539" s="259">
        <v>8</v>
      </c>
      <c r="P539" s="257">
        <v>6</v>
      </c>
      <c r="Q539" s="257"/>
      <c r="R539" s="257"/>
      <c r="S539" s="257"/>
      <c r="T539" s="257"/>
      <c r="U539" s="257"/>
      <c r="V539" s="257"/>
      <c r="W539" s="257"/>
      <c r="X539" s="361">
        <v>25</v>
      </c>
      <c r="Y539" s="189"/>
      <c r="Z539" s="189"/>
      <c r="AA539" s="189"/>
      <c r="AB539" s="189"/>
    </row>
    <row r="540" spans="2:28" ht="15.75" thickBot="1" x14ac:dyDescent="0.3">
      <c r="B540" s="246" t="s">
        <v>104</v>
      </c>
      <c r="C540" s="355"/>
      <c r="D540" s="355"/>
      <c r="E540" s="355">
        <v>32</v>
      </c>
      <c r="F540" s="355">
        <v>233</v>
      </c>
      <c r="G540" s="355">
        <v>922</v>
      </c>
      <c r="H540" s="355">
        <v>2407</v>
      </c>
      <c r="I540" s="355">
        <v>2633</v>
      </c>
      <c r="J540" s="355">
        <v>2424</v>
      </c>
      <c r="K540" s="355">
        <v>2355</v>
      </c>
      <c r="L540" s="355">
        <v>2412</v>
      </c>
      <c r="M540" s="355">
        <v>2439</v>
      </c>
      <c r="N540" s="355">
        <v>2544</v>
      </c>
      <c r="O540" s="355">
        <v>2524</v>
      </c>
      <c r="P540" s="355">
        <v>2520</v>
      </c>
      <c r="Q540" s="355">
        <v>2349</v>
      </c>
      <c r="R540" s="355">
        <v>2363</v>
      </c>
      <c r="S540" s="355">
        <v>2102</v>
      </c>
      <c r="T540" s="355">
        <v>1407</v>
      </c>
      <c r="U540" s="355">
        <v>689</v>
      </c>
      <c r="V540" s="355">
        <v>331</v>
      </c>
      <c r="W540" s="356">
        <v>663</v>
      </c>
      <c r="X540" s="357">
        <v>33349</v>
      </c>
      <c r="Y540" s="189"/>
      <c r="Z540" s="189"/>
      <c r="AA540" s="189"/>
      <c r="AB540" s="189"/>
    </row>
    <row r="541" spans="2:28" ht="15.75" thickBot="1" x14ac:dyDescent="0.3">
      <c r="B541" s="189"/>
      <c r="C541" s="189"/>
      <c r="D541" s="189"/>
      <c r="E541" s="189"/>
      <c r="F541" s="189"/>
      <c r="G541" s="189"/>
      <c r="H541" s="189"/>
      <c r="I541" s="189"/>
      <c r="J541" s="189"/>
      <c r="K541" s="189"/>
      <c r="L541" s="189"/>
      <c r="M541" s="189"/>
      <c r="N541" s="189"/>
      <c r="O541" s="189"/>
      <c r="P541" s="189"/>
      <c r="Q541" s="189"/>
      <c r="R541" s="189"/>
      <c r="S541" s="189"/>
      <c r="T541" s="189"/>
      <c r="U541" s="189"/>
      <c r="V541" s="189"/>
      <c r="W541" s="189"/>
      <c r="X541" s="189"/>
      <c r="Y541" s="189"/>
      <c r="Z541" s="189"/>
      <c r="AA541" s="189"/>
      <c r="AB541" s="189"/>
    </row>
    <row r="542" spans="2:28" ht="15.75" thickBot="1" x14ac:dyDescent="0.3">
      <c r="B542" s="166"/>
      <c r="C542" s="167"/>
      <c r="D542" s="168" t="s">
        <v>126</v>
      </c>
      <c r="E542" s="169" t="s">
        <v>127</v>
      </c>
      <c r="F542" s="169" t="s">
        <v>128</v>
      </c>
      <c r="G542" s="169" t="s">
        <v>37</v>
      </c>
      <c r="H542" s="169" t="s">
        <v>129</v>
      </c>
      <c r="I542" s="169" t="s">
        <v>38</v>
      </c>
      <c r="J542" s="170" t="s">
        <v>130</v>
      </c>
      <c r="K542" s="189"/>
      <c r="L542" s="189"/>
      <c r="M542" s="189"/>
      <c r="N542" s="189"/>
      <c r="O542" s="189"/>
      <c r="P542" s="189"/>
      <c r="Q542" s="189"/>
      <c r="R542" s="189"/>
      <c r="S542" s="189"/>
      <c r="T542" s="189"/>
      <c r="U542" s="189"/>
      <c r="V542" s="189"/>
      <c r="W542" s="189"/>
      <c r="X542" s="189"/>
      <c r="Y542" s="189"/>
      <c r="Z542" s="189"/>
      <c r="AA542" s="189"/>
      <c r="AB542" s="189"/>
    </row>
    <row r="543" spans="2:28" x14ac:dyDescent="0.25">
      <c r="B543" s="140" t="s">
        <v>131</v>
      </c>
      <c r="C543" s="171"/>
      <c r="D543" s="171">
        <f>SUM(F517,G518)</f>
        <v>439</v>
      </c>
      <c r="E543" s="171">
        <f>H519+I520+J521+K522+L523+M524+N525+O526+P527+Q528+R529+S530</f>
        <v>15256</v>
      </c>
      <c r="F543" s="171">
        <f>T531+U532</f>
        <v>47</v>
      </c>
      <c r="G543" s="172">
        <v>0</v>
      </c>
      <c r="H543" s="172">
        <v>0</v>
      </c>
      <c r="I543" s="173">
        <f>SUM(D543:H543)</f>
        <v>15742</v>
      </c>
      <c r="J543" s="174">
        <f>I543/$I$548</f>
        <v>0.47203814207322559</v>
      </c>
      <c r="K543" s="189"/>
      <c r="L543" s="189"/>
      <c r="M543" s="189"/>
      <c r="N543" s="189"/>
      <c r="O543" s="189"/>
      <c r="P543" s="189"/>
      <c r="Q543" s="189"/>
      <c r="R543" s="189"/>
      <c r="S543" s="189"/>
      <c r="T543" s="189"/>
      <c r="U543" s="189"/>
      <c r="V543" s="189"/>
      <c r="W543" s="189"/>
      <c r="X543" s="189"/>
      <c r="Y543" s="189"/>
      <c r="Z543" s="189"/>
      <c r="AA543" s="189"/>
      <c r="AB543" s="189"/>
    </row>
    <row r="544" spans="2:28" x14ac:dyDescent="0.25">
      <c r="B544" s="155" t="s">
        <v>132</v>
      </c>
      <c r="C544" s="175"/>
      <c r="D544" s="176">
        <f>F518+G517+H517+H518+I518</f>
        <v>71</v>
      </c>
      <c r="E544" s="176">
        <f>G519+H520+I521+J522+K523+L524+M525+N526+O527+P528+Q529+R530+I519+J519+J520+K520+K521+L521+L522+M522+M523+N523+N524+O524+O525+P525+P526+Q526+Q527+R527+R528+S528+S529+T529+T530+U530</f>
        <v>12840</v>
      </c>
      <c r="F544" s="176">
        <f>S531+U531+V531+T532+V532+W532</f>
        <v>93</v>
      </c>
      <c r="G544" s="176">
        <f>SUM(P539:W539)</f>
        <v>6</v>
      </c>
      <c r="H544" s="176">
        <f>SUM(P533:W533)+SUM(Q534:W534)+SUM(R535:W535)+SUM(S536:W536)+SUM(T537:W537)+SUM(U538:W538)</f>
        <v>2544</v>
      </c>
      <c r="I544" s="177">
        <f>SUM(D544:H544)</f>
        <v>15554</v>
      </c>
      <c r="J544" s="174">
        <f>I544/$I$548</f>
        <v>0.46640079162793485</v>
      </c>
      <c r="K544" s="189"/>
      <c r="L544" s="189"/>
      <c r="M544" s="189"/>
      <c r="N544" s="189"/>
      <c r="O544" s="189"/>
      <c r="P544" s="189"/>
      <c r="Q544" s="189"/>
      <c r="R544" s="189"/>
      <c r="S544" s="189"/>
      <c r="T544" s="189"/>
      <c r="U544" s="189"/>
      <c r="V544" s="189"/>
      <c r="W544" s="189"/>
      <c r="X544" s="189"/>
      <c r="Y544" s="189"/>
      <c r="Z544" s="189"/>
      <c r="AA544" s="189"/>
      <c r="AB544" s="189"/>
    </row>
    <row r="545" spans="2:28" x14ac:dyDescent="0.25">
      <c r="B545" s="155" t="s">
        <v>133</v>
      </c>
      <c r="C545" s="178"/>
      <c r="D545" s="176">
        <f>I517+J517+K517+J518+K518+L518</f>
        <v>0</v>
      </c>
      <c r="E545" s="176">
        <f>F519+G520+H521+I522+J523+K524+L525+M526+N527+O528+P529+Q530+SUM(K519:M519)+SUM(L520:N520)+SUM(M521:O521)+SUM(N522:P522)+SUM(O523:Q523)+SUM(P524:R524)+SUM(Q525:S525)+SUM(R526:T526)+SUM(S527:U527)+SUM(T528:V528)+SUM(U529:W529)+SUM(V530:W530)</f>
        <v>1306</v>
      </c>
      <c r="F545" s="176">
        <f>SUM(R531,W531,S532)</f>
        <v>33</v>
      </c>
      <c r="G545" s="176">
        <f>SUM(N539:O539)</f>
        <v>17</v>
      </c>
      <c r="H545" s="176">
        <f>N533+O533+O534+P534+P535+Q535+Q536+R536+R537+S537+S538+T538</f>
        <v>592</v>
      </c>
      <c r="I545" s="177">
        <f>SUM(D545:H545)</f>
        <v>1948</v>
      </c>
      <c r="J545" s="174">
        <f t="shared" ref="J545:J547" si="19">I545/$I$548</f>
        <v>5.8412546103331436E-2</v>
      </c>
      <c r="K545" s="189"/>
      <c r="L545" s="189"/>
      <c r="M545" s="189"/>
      <c r="N545" s="189"/>
      <c r="O545" s="189"/>
      <c r="P545" s="189"/>
      <c r="Q545" s="189"/>
      <c r="R545" s="189"/>
      <c r="S545" s="189"/>
      <c r="T545" s="189"/>
      <c r="U545" s="189"/>
      <c r="V545" s="189"/>
      <c r="W545" s="189"/>
      <c r="X545" s="189"/>
      <c r="Y545" s="189"/>
      <c r="Z545" s="189"/>
      <c r="AA545" s="189"/>
      <c r="AB545" s="189"/>
    </row>
    <row r="546" spans="2:28" x14ac:dyDescent="0.25">
      <c r="B546" s="155" t="s">
        <v>134</v>
      </c>
      <c r="C546" s="179"/>
      <c r="D546" s="176">
        <f>L517+M517+M518+N518</f>
        <v>1</v>
      </c>
      <c r="E546" s="176">
        <f>SUM(F520:F521)+SUM(G521:G522)+SUM(H522:H523)+SUM(I523:I524)+SUM(J524:J525)+SUM(K525:K526)+SUM(L526:L527)+SUM(M527:M528)+SUM(N528:N529)+SUM(O529:O530)+P530+SUM(N519:P519)+SUM(O520:W520)+SUM(P521:W521)+SUM(Q522:W522)+SUM(R523:W523)+SUM(S524:W524)+SUM(T525:W525)+SUM(U526:W526)+SUM(V527:W527)+W528</f>
        <v>44</v>
      </c>
      <c r="F546" s="176">
        <f>Q531+Q532+R532</f>
        <v>0</v>
      </c>
      <c r="G546" s="176">
        <f>SUM(L539:M539)</f>
        <v>2</v>
      </c>
      <c r="H546" s="176">
        <f>SUM(L533:M533)+SUM(L534:N534)+SUM(L535:O535)+SUM(L536:P536)+SUM(L537:Q537)+SUM(L538:R538)</f>
        <v>8</v>
      </c>
      <c r="I546" s="177">
        <f>SUM(D546:H546)</f>
        <v>55</v>
      </c>
      <c r="J546" s="174">
        <f t="shared" si="19"/>
        <v>1.6492248643137726E-3</v>
      </c>
      <c r="K546" s="189"/>
      <c r="L546" s="189"/>
      <c r="M546" s="189"/>
      <c r="N546" s="189"/>
      <c r="O546" s="189"/>
      <c r="P546" s="189"/>
      <c r="Q546" s="189"/>
      <c r="R546" s="189"/>
      <c r="S546" s="189"/>
      <c r="T546" s="189"/>
      <c r="U546" s="189"/>
      <c r="V546" s="189"/>
      <c r="W546" s="189"/>
      <c r="X546" s="189"/>
      <c r="Y546" s="189"/>
      <c r="Z546" s="189"/>
      <c r="AA546" s="189"/>
      <c r="AB546" s="189"/>
    </row>
    <row r="547" spans="2:28" ht="15.75" thickBot="1" x14ac:dyDescent="0.3">
      <c r="B547" s="157" t="s">
        <v>135</v>
      </c>
      <c r="C547" s="180"/>
      <c r="D547" s="181">
        <f>SUM(C517:E517)+SUM(C518:E518)+SUM(N517:W517)+SUM(O518:W518)</f>
        <v>32</v>
      </c>
      <c r="E547" s="181">
        <f>SUM(C519:E519)+SUM(C520:E520)+SUM(C521:E521)+SUM(C522:F522)+SUM(C523:G523)+SUM(C524:H524)+SUM(C525:I525)+SUM(C526:J526)+SUM(C527:K527)+SUM(C528:L528)+SUM(C529:M529)+SUM(C530:N530)+SUM(Q519:W519)</f>
        <v>17</v>
      </c>
      <c r="F547" s="181">
        <f>SUM(C531:P531)+SUM(C532:P532)</f>
        <v>0</v>
      </c>
      <c r="G547" s="181">
        <f>SUM(C539:K539)</f>
        <v>0</v>
      </c>
      <c r="H547" s="181">
        <f>SUM(C533:K538)</f>
        <v>1</v>
      </c>
      <c r="I547" s="182">
        <f>SUM(D547:H547)</f>
        <v>50</v>
      </c>
      <c r="J547" s="174">
        <f t="shared" si="19"/>
        <v>1.4992953311943388E-3</v>
      </c>
      <c r="K547" s="189"/>
      <c r="L547" s="189"/>
      <c r="M547" s="189"/>
      <c r="N547" s="189"/>
      <c r="O547" s="189"/>
      <c r="P547" s="189"/>
      <c r="Q547" s="189"/>
      <c r="R547" s="189"/>
      <c r="S547" s="189"/>
      <c r="T547" s="189"/>
      <c r="U547" s="189"/>
      <c r="V547" s="189"/>
      <c r="W547" s="189"/>
      <c r="X547" s="189"/>
      <c r="Y547" s="189"/>
      <c r="Z547" s="189"/>
      <c r="AA547" s="189"/>
      <c r="AB547" s="189"/>
    </row>
    <row r="548" spans="2:28" ht="15.75" thickBot="1" x14ac:dyDescent="0.3">
      <c r="B548" s="183"/>
      <c r="C548" s="184"/>
      <c r="D548" s="185">
        <f t="shared" ref="D548:I548" si="20">SUM(D543:D547)</f>
        <v>543</v>
      </c>
      <c r="E548" s="190">
        <f t="shared" si="20"/>
        <v>29463</v>
      </c>
      <c r="F548" s="186">
        <f t="shared" si="20"/>
        <v>173</v>
      </c>
      <c r="G548" s="186">
        <f t="shared" si="20"/>
        <v>25</v>
      </c>
      <c r="H548" s="186">
        <f t="shared" si="20"/>
        <v>3145</v>
      </c>
      <c r="I548" s="186">
        <f t="shared" si="20"/>
        <v>33349</v>
      </c>
      <c r="J548" s="187"/>
      <c r="K548" s="189"/>
      <c r="L548" s="189"/>
      <c r="M548" s="189"/>
      <c r="N548" s="189"/>
      <c r="O548" s="189"/>
      <c r="P548" s="189"/>
      <c r="Q548" s="189"/>
      <c r="R548" s="189"/>
      <c r="S548" s="189"/>
      <c r="T548" s="189"/>
      <c r="U548" s="189"/>
      <c r="V548" s="189"/>
      <c r="W548" s="189"/>
      <c r="X548" s="189"/>
      <c r="Y548" s="189"/>
      <c r="Z548" s="189"/>
      <c r="AA548" s="189"/>
      <c r="AB548" s="189"/>
    </row>
    <row r="549" spans="2:28" x14ac:dyDescent="0.25">
      <c r="B549" s="189"/>
      <c r="C549" s="189"/>
      <c r="D549" s="189"/>
      <c r="E549" s="189"/>
      <c r="F549" s="189"/>
      <c r="G549" s="189"/>
      <c r="H549" s="189"/>
      <c r="I549" s="189"/>
      <c r="J549" s="189"/>
      <c r="K549" s="189"/>
      <c r="L549" s="189"/>
      <c r="M549" s="189"/>
      <c r="N549" s="189"/>
      <c r="O549" s="189"/>
      <c r="P549" s="189"/>
      <c r="Q549" s="189"/>
      <c r="R549" s="189"/>
      <c r="S549" s="189"/>
      <c r="T549" s="189"/>
      <c r="U549" s="189"/>
      <c r="V549" s="189"/>
      <c r="W549" s="189"/>
      <c r="X549" s="189"/>
      <c r="Y549" s="189"/>
      <c r="Z549" s="189"/>
      <c r="AA549" s="189"/>
      <c r="AB549" s="189"/>
    </row>
    <row r="550" spans="2:28" x14ac:dyDescent="0.25">
      <c r="B550" s="593" t="s">
        <v>190</v>
      </c>
      <c r="C550" s="593"/>
      <c r="D550" s="593"/>
      <c r="E550" s="593"/>
      <c r="F550" s="593"/>
      <c r="G550" s="593"/>
      <c r="H550" s="593"/>
      <c r="I550" s="593"/>
      <c r="J550" s="593"/>
      <c r="K550" s="593"/>
      <c r="L550" s="593"/>
      <c r="M550" s="593"/>
      <c r="N550" s="593"/>
      <c r="O550" s="593"/>
      <c r="P550" s="593"/>
      <c r="Q550" s="593"/>
      <c r="R550" s="593"/>
      <c r="S550" s="593"/>
      <c r="T550" s="593"/>
      <c r="U550" s="593"/>
      <c r="V550" s="593"/>
      <c r="W550" s="593"/>
      <c r="X550" s="593"/>
      <c r="Y550" s="593"/>
      <c r="Z550" s="593"/>
      <c r="AA550" s="593"/>
      <c r="AB550" s="593"/>
    </row>
    <row r="551" spans="2:28" x14ac:dyDescent="0.25">
      <c r="B551" s="593"/>
      <c r="C551" s="593"/>
      <c r="D551" s="593"/>
      <c r="E551" s="593"/>
      <c r="F551" s="593"/>
      <c r="G551" s="593"/>
      <c r="H551" s="593"/>
      <c r="I551" s="593"/>
      <c r="J551" s="593"/>
      <c r="K551" s="593"/>
      <c r="L551" s="593"/>
      <c r="M551" s="593"/>
      <c r="N551" s="593"/>
      <c r="O551" s="593"/>
      <c r="P551" s="593"/>
      <c r="Q551" s="593"/>
      <c r="R551" s="593"/>
      <c r="S551" s="593"/>
      <c r="T551" s="593"/>
      <c r="U551" s="593"/>
      <c r="V551" s="593"/>
      <c r="W551" s="593"/>
      <c r="X551" s="593"/>
      <c r="Y551" s="593"/>
      <c r="Z551" s="593"/>
      <c r="AA551" s="593"/>
      <c r="AB551" s="593"/>
    </row>
    <row r="552" spans="2:28" x14ac:dyDescent="0.25">
      <c r="B552" s="593"/>
      <c r="C552" s="593"/>
      <c r="D552" s="593"/>
      <c r="E552" s="593"/>
      <c r="F552" s="593"/>
      <c r="G552" s="593"/>
      <c r="H552" s="593"/>
      <c r="I552" s="593"/>
      <c r="J552" s="593"/>
      <c r="K552" s="593"/>
      <c r="L552" s="593"/>
      <c r="M552" s="593"/>
      <c r="N552" s="593"/>
      <c r="O552" s="593"/>
      <c r="P552" s="593"/>
      <c r="Q552" s="593"/>
      <c r="R552" s="593"/>
      <c r="S552" s="593"/>
      <c r="T552" s="593"/>
      <c r="U552" s="593"/>
      <c r="V552" s="593"/>
      <c r="W552" s="593"/>
      <c r="X552" s="593"/>
      <c r="Y552" s="593"/>
      <c r="Z552" s="593"/>
      <c r="AA552" s="593"/>
      <c r="AB552" s="593"/>
    </row>
    <row r="553" spans="2:28" x14ac:dyDescent="0.25">
      <c r="B553" s="593"/>
      <c r="C553" s="593"/>
      <c r="D553" s="593"/>
      <c r="E553" s="593"/>
      <c r="F553" s="593"/>
      <c r="G553" s="593"/>
      <c r="H553" s="593"/>
      <c r="I553" s="593"/>
      <c r="J553" s="593"/>
      <c r="K553" s="593"/>
      <c r="L553" s="593"/>
      <c r="M553" s="593"/>
      <c r="N553" s="593"/>
      <c r="O553" s="593"/>
      <c r="P553" s="593"/>
      <c r="Q553" s="593"/>
      <c r="R553" s="593"/>
      <c r="S553" s="593"/>
      <c r="T553" s="593"/>
      <c r="U553" s="593"/>
      <c r="V553" s="593"/>
      <c r="W553" s="593"/>
      <c r="X553" s="593"/>
      <c r="Y553" s="593"/>
      <c r="Z553" s="593"/>
      <c r="AA553" s="593"/>
      <c r="AB553" s="593"/>
    </row>
    <row r="554" spans="2:28" x14ac:dyDescent="0.25">
      <c r="B554" s="593"/>
      <c r="C554" s="593"/>
      <c r="D554" s="593"/>
      <c r="E554" s="593"/>
      <c r="F554" s="593"/>
      <c r="G554" s="593"/>
      <c r="H554" s="593"/>
      <c r="I554" s="593"/>
      <c r="J554" s="593"/>
      <c r="K554" s="593"/>
      <c r="L554" s="593"/>
      <c r="M554" s="593"/>
      <c r="N554" s="593"/>
      <c r="O554" s="593"/>
      <c r="P554" s="593"/>
      <c r="Q554" s="593"/>
      <c r="R554" s="593"/>
      <c r="S554" s="593"/>
      <c r="T554" s="593"/>
      <c r="U554" s="593"/>
      <c r="V554" s="593"/>
      <c r="W554" s="593"/>
      <c r="X554" s="593"/>
      <c r="Y554" s="593"/>
      <c r="Z554" s="593"/>
      <c r="AA554" s="593"/>
      <c r="AB554" s="593"/>
    </row>
    <row r="555" spans="2:28" x14ac:dyDescent="0.25">
      <c r="B555" s="593"/>
      <c r="C555" s="593"/>
      <c r="D555" s="593"/>
      <c r="E555" s="593"/>
      <c r="F555" s="593"/>
      <c r="G555" s="593"/>
      <c r="H555" s="593"/>
      <c r="I555" s="593"/>
      <c r="J555" s="593"/>
      <c r="K555" s="593"/>
      <c r="L555" s="593"/>
      <c r="M555" s="593"/>
      <c r="N555" s="593"/>
      <c r="O555" s="593"/>
      <c r="P555" s="593"/>
      <c r="Q555" s="593"/>
      <c r="R555" s="593"/>
      <c r="S555" s="593"/>
      <c r="T555" s="593"/>
      <c r="U555" s="593"/>
      <c r="V555" s="593"/>
      <c r="W555" s="593"/>
      <c r="X555" s="593"/>
      <c r="Y555" s="593"/>
      <c r="Z555" s="593"/>
      <c r="AA555" s="593"/>
      <c r="AB555" s="593"/>
    </row>
    <row r="556" spans="2:28" x14ac:dyDescent="0.25">
      <c r="B556" s="593"/>
      <c r="C556" s="593"/>
      <c r="D556" s="593"/>
      <c r="E556" s="593"/>
      <c r="F556" s="593"/>
      <c r="G556" s="593"/>
      <c r="H556" s="593"/>
      <c r="I556" s="593"/>
      <c r="J556" s="593"/>
      <c r="K556" s="593"/>
      <c r="L556" s="593"/>
      <c r="M556" s="593"/>
      <c r="N556" s="593"/>
      <c r="O556" s="593"/>
      <c r="P556" s="593"/>
      <c r="Q556" s="593"/>
      <c r="R556" s="593"/>
      <c r="S556" s="593"/>
      <c r="T556" s="593"/>
      <c r="U556" s="593"/>
      <c r="V556" s="593"/>
      <c r="W556" s="593"/>
      <c r="X556" s="593"/>
      <c r="Y556" s="593"/>
      <c r="Z556" s="593"/>
      <c r="AA556" s="593"/>
      <c r="AB556" s="593"/>
    </row>
    <row r="557" spans="2:28" x14ac:dyDescent="0.25">
      <c r="B557" s="593"/>
      <c r="C557" s="593"/>
      <c r="D557" s="593"/>
      <c r="E557" s="593"/>
      <c r="F557" s="593"/>
      <c r="G557" s="593"/>
      <c r="H557" s="593"/>
      <c r="I557" s="593"/>
      <c r="J557" s="593"/>
      <c r="K557" s="593"/>
      <c r="L557" s="593"/>
      <c r="M557" s="593"/>
      <c r="N557" s="593"/>
      <c r="O557" s="593"/>
      <c r="P557" s="593"/>
      <c r="Q557" s="593"/>
      <c r="R557" s="593"/>
      <c r="S557" s="593"/>
      <c r="T557" s="593"/>
      <c r="U557" s="593"/>
      <c r="V557" s="593"/>
      <c r="W557" s="593"/>
      <c r="X557" s="593"/>
      <c r="Y557" s="593"/>
      <c r="Z557" s="593"/>
      <c r="AA557" s="593"/>
      <c r="AB557" s="593"/>
    </row>
    <row r="558" spans="2:28" x14ac:dyDescent="0.25">
      <c r="B558" s="593"/>
      <c r="C558" s="593"/>
      <c r="D558" s="593"/>
      <c r="E558" s="593"/>
      <c r="F558" s="593"/>
      <c r="G558" s="593"/>
      <c r="H558" s="593"/>
      <c r="I558" s="593"/>
      <c r="J558" s="593"/>
      <c r="K558" s="593"/>
      <c r="L558" s="593"/>
      <c r="M558" s="593"/>
      <c r="N558" s="593"/>
      <c r="O558" s="593"/>
      <c r="P558" s="593"/>
      <c r="Q558" s="593"/>
      <c r="R558" s="593"/>
      <c r="S558" s="593"/>
      <c r="T558" s="593"/>
      <c r="U558" s="593"/>
      <c r="V558" s="593"/>
      <c r="W558" s="593"/>
      <c r="X558" s="593"/>
      <c r="Y558" s="593"/>
      <c r="Z558" s="593"/>
      <c r="AA558" s="593"/>
      <c r="AB558" s="593"/>
    </row>
    <row r="559" spans="2:28" x14ac:dyDescent="0.25">
      <c r="B559" s="593"/>
      <c r="C559" s="593"/>
      <c r="D559" s="593"/>
      <c r="E559" s="593"/>
      <c r="F559" s="593"/>
      <c r="G559" s="593"/>
      <c r="H559" s="593"/>
      <c r="I559" s="593"/>
      <c r="J559" s="593"/>
      <c r="K559" s="593"/>
      <c r="L559" s="593"/>
      <c r="M559" s="593"/>
      <c r="N559" s="593"/>
      <c r="O559" s="593"/>
      <c r="P559" s="593"/>
      <c r="Q559" s="593"/>
      <c r="R559" s="593"/>
      <c r="S559" s="593"/>
      <c r="T559" s="593"/>
      <c r="U559" s="593"/>
      <c r="V559" s="593"/>
      <c r="W559" s="593"/>
      <c r="X559" s="593"/>
      <c r="Y559" s="593"/>
      <c r="Z559" s="593"/>
      <c r="AA559" s="593"/>
      <c r="AB559" s="593"/>
    </row>
    <row r="560" spans="2:28" x14ac:dyDescent="0.25">
      <c r="B560" s="12" t="s">
        <v>9</v>
      </c>
      <c r="C560" s="189"/>
      <c r="D560" s="189"/>
      <c r="E560" s="189"/>
      <c r="F560" s="189"/>
      <c r="G560" s="189"/>
      <c r="H560" s="189"/>
      <c r="I560" s="189"/>
      <c r="J560" s="189"/>
      <c r="K560" s="189"/>
      <c r="L560" s="189"/>
      <c r="M560" s="189"/>
      <c r="N560" s="189"/>
      <c r="O560" s="189"/>
      <c r="P560" s="189"/>
      <c r="Q560" s="189"/>
      <c r="R560" s="189"/>
      <c r="S560" s="189"/>
      <c r="T560" s="189"/>
      <c r="U560" s="189"/>
      <c r="V560" s="189"/>
      <c r="W560" s="189"/>
      <c r="X560" s="189"/>
      <c r="Y560" s="189"/>
      <c r="Z560" s="189"/>
      <c r="AA560" s="189"/>
      <c r="AB560" s="189"/>
    </row>
    <row r="561" spans="2:28" x14ac:dyDescent="0.25">
      <c r="B561" s="12" t="s">
        <v>8</v>
      </c>
      <c r="C561" s="189"/>
      <c r="D561" s="189"/>
      <c r="E561" s="189"/>
      <c r="F561" s="189"/>
      <c r="G561" s="189"/>
      <c r="H561" s="189"/>
      <c r="I561" s="189"/>
      <c r="J561" s="189"/>
      <c r="K561" s="189"/>
      <c r="L561" s="189"/>
      <c r="M561" s="189"/>
      <c r="N561" s="189"/>
      <c r="O561" s="189"/>
      <c r="P561" s="189"/>
      <c r="Q561" s="189"/>
      <c r="R561" s="189"/>
      <c r="S561" s="189"/>
      <c r="T561" s="189"/>
      <c r="U561" s="189"/>
      <c r="V561" s="189"/>
      <c r="W561" s="189"/>
      <c r="X561" s="189"/>
      <c r="Y561" s="189"/>
      <c r="Z561" s="189"/>
      <c r="AA561" s="189"/>
      <c r="AB561" s="189"/>
    </row>
    <row r="562" spans="2:28" x14ac:dyDescent="0.25">
      <c r="B562" s="12" t="s">
        <v>7</v>
      </c>
      <c r="C562" s="189"/>
      <c r="D562" s="189"/>
      <c r="E562" s="189"/>
      <c r="F562" s="189"/>
      <c r="G562" s="189"/>
      <c r="H562" s="189"/>
      <c r="I562" s="189"/>
      <c r="J562" s="189"/>
      <c r="K562" s="189"/>
      <c r="L562" s="189"/>
      <c r="M562" s="189"/>
      <c r="N562" s="189"/>
      <c r="O562" s="189"/>
      <c r="P562" s="189"/>
      <c r="Q562" s="189"/>
      <c r="R562" s="189"/>
      <c r="S562" s="189"/>
      <c r="T562" s="189"/>
      <c r="U562" s="189"/>
      <c r="V562" s="189"/>
      <c r="W562" s="189"/>
      <c r="X562" s="189"/>
      <c r="Y562" s="189"/>
      <c r="Z562" s="189"/>
      <c r="AA562" s="189"/>
      <c r="AB562" s="189"/>
    </row>
    <row r="563" spans="2:28" x14ac:dyDescent="0.25">
      <c r="B563" s="13" t="s">
        <v>6</v>
      </c>
      <c r="C563" s="189"/>
      <c r="D563" s="189"/>
      <c r="E563" s="189"/>
      <c r="F563" s="189"/>
      <c r="G563" s="189"/>
      <c r="H563" s="189"/>
      <c r="I563" s="189"/>
      <c r="J563" s="189"/>
      <c r="K563" s="189"/>
      <c r="L563" s="189"/>
      <c r="M563" s="189"/>
      <c r="N563" s="189"/>
      <c r="O563" s="189"/>
      <c r="P563" s="189"/>
      <c r="Q563" s="189"/>
      <c r="R563" s="189"/>
      <c r="S563" s="189"/>
      <c r="T563" s="189"/>
      <c r="U563" s="189"/>
      <c r="V563" s="189"/>
      <c r="W563" s="189"/>
      <c r="X563" s="189"/>
      <c r="Y563" s="189"/>
      <c r="Z563" s="189"/>
      <c r="AA563" s="189"/>
      <c r="AB563" s="189"/>
    </row>
    <row r="564" spans="2:28" x14ac:dyDescent="0.25">
      <c r="B564" s="13" t="s">
        <v>151</v>
      </c>
      <c r="C564" s="189"/>
      <c r="D564" s="189"/>
      <c r="E564" s="189"/>
      <c r="F564" s="189"/>
      <c r="G564" s="189"/>
      <c r="H564" s="189"/>
      <c r="I564" s="189"/>
      <c r="J564" s="189"/>
      <c r="K564" s="189"/>
      <c r="L564" s="189"/>
      <c r="M564" s="189"/>
      <c r="N564" s="189"/>
      <c r="O564" s="189"/>
      <c r="P564" s="189"/>
      <c r="Q564" s="189"/>
      <c r="R564" s="189"/>
      <c r="S564" s="189"/>
      <c r="T564" s="189"/>
      <c r="U564" s="189"/>
      <c r="V564" s="189"/>
      <c r="W564" s="189"/>
      <c r="X564" s="189"/>
      <c r="Y564" s="189"/>
      <c r="Z564" s="189"/>
      <c r="AA564" s="189"/>
      <c r="AB564" s="189"/>
    </row>
    <row r="565" spans="2:28" x14ac:dyDescent="0.25">
      <c r="B565" s="13" t="s">
        <v>156</v>
      </c>
      <c r="C565" s="189"/>
      <c r="D565" s="189"/>
      <c r="E565" s="189"/>
      <c r="F565" s="189"/>
      <c r="G565" s="189"/>
      <c r="H565" s="189"/>
      <c r="I565" s="189"/>
      <c r="J565" s="189"/>
      <c r="K565" s="189"/>
      <c r="L565" s="189"/>
      <c r="M565" s="189"/>
      <c r="N565" s="189"/>
      <c r="O565" s="189"/>
      <c r="P565" s="189"/>
      <c r="Q565" s="189"/>
      <c r="R565" s="189"/>
      <c r="S565" s="189"/>
      <c r="T565" s="189"/>
      <c r="U565" s="189"/>
      <c r="V565" s="189"/>
      <c r="W565" s="189"/>
      <c r="X565" s="189"/>
      <c r="Y565" s="189"/>
      <c r="Z565" s="189"/>
      <c r="AA565" s="189"/>
      <c r="AB565" s="189"/>
    </row>
    <row r="566" spans="2:28" x14ac:dyDescent="0.25">
      <c r="B566" s="13" t="s">
        <v>161</v>
      </c>
      <c r="C566" s="189"/>
      <c r="D566" s="189"/>
      <c r="E566" s="189"/>
      <c r="F566" s="189"/>
      <c r="G566" s="189"/>
      <c r="H566" s="189"/>
      <c r="I566" s="189"/>
      <c r="J566" s="189"/>
      <c r="K566" s="189"/>
      <c r="L566" s="189"/>
      <c r="M566" s="189"/>
      <c r="N566" s="189"/>
      <c r="O566" s="189"/>
      <c r="P566" s="189"/>
      <c r="Q566" s="189"/>
      <c r="R566" s="189"/>
      <c r="S566" s="189"/>
      <c r="T566" s="189"/>
      <c r="U566" s="189"/>
      <c r="V566" s="189"/>
      <c r="W566" s="189"/>
      <c r="X566" s="189"/>
      <c r="Y566" s="189"/>
      <c r="Z566" s="189"/>
      <c r="AA566" s="189"/>
      <c r="AB566" s="189"/>
    </row>
    <row r="567" spans="2:28" x14ac:dyDescent="0.25">
      <c r="B567" s="13" t="s">
        <v>166</v>
      </c>
      <c r="C567" s="189"/>
      <c r="D567" s="189"/>
      <c r="E567" s="189"/>
      <c r="F567" s="189"/>
      <c r="G567" s="189"/>
      <c r="H567" s="189"/>
      <c r="I567" s="189"/>
      <c r="J567" s="189"/>
      <c r="K567" s="189"/>
      <c r="L567" s="189"/>
      <c r="M567" s="189"/>
      <c r="N567" s="189"/>
      <c r="O567" s="189"/>
      <c r="P567" s="189"/>
      <c r="Q567" s="189"/>
      <c r="R567" s="189"/>
      <c r="S567" s="189"/>
      <c r="T567" s="189"/>
      <c r="U567" s="189"/>
      <c r="V567" s="189"/>
      <c r="W567" s="189"/>
      <c r="X567" s="189"/>
      <c r="Y567" s="189"/>
      <c r="Z567" s="189"/>
      <c r="AA567" s="189"/>
      <c r="AB567" s="189"/>
    </row>
    <row r="568" spans="2:28" x14ac:dyDescent="0.25">
      <c r="B568" s="13" t="s">
        <v>174</v>
      </c>
      <c r="C568" s="189"/>
      <c r="D568" s="189"/>
      <c r="E568" s="189"/>
      <c r="F568" s="189"/>
      <c r="G568" s="189"/>
      <c r="H568" s="189"/>
      <c r="I568" s="189"/>
      <c r="J568" s="189"/>
      <c r="K568" s="189"/>
      <c r="L568" s="189"/>
      <c r="M568" s="189"/>
      <c r="N568" s="189"/>
      <c r="O568" s="189"/>
      <c r="P568" s="189"/>
      <c r="Q568" s="189"/>
      <c r="R568" s="189"/>
      <c r="S568" s="189"/>
      <c r="T568" s="189"/>
      <c r="U568" s="189"/>
      <c r="V568" s="189"/>
      <c r="W568" s="189"/>
      <c r="X568" s="189"/>
      <c r="Y568" s="189"/>
      <c r="Z568" s="189"/>
      <c r="AA568" s="189"/>
      <c r="AB568" s="189"/>
    </row>
    <row r="569" spans="2:28" x14ac:dyDescent="0.25">
      <c r="B569" s="13" t="s">
        <v>183</v>
      </c>
      <c r="C569" s="189"/>
      <c r="D569" s="189"/>
      <c r="E569" s="189"/>
      <c r="F569" s="189"/>
      <c r="G569" s="189"/>
      <c r="H569" s="189"/>
      <c r="I569" s="189"/>
      <c r="J569" s="189"/>
      <c r="K569" s="189"/>
      <c r="L569" s="189"/>
      <c r="M569" s="189"/>
      <c r="N569" s="189"/>
      <c r="O569" s="189"/>
      <c r="P569" s="189"/>
      <c r="Q569" s="189"/>
      <c r="R569" s="189"/>
      <c r="S569" s="189"/>
      <c r="T569" s="189"/>
      <c r="U569" s="189"/>
      <c r="V569" s="189"/>
      <c r="W569" s="189"/>
      <c r="X569" s="189"/>
      <c r="Y569" s="189"/>
      <c r="Z569" s="189"/>
      <c r="AA569" s="189"/>
      <c r="AB569" s="189"/>
    </row>
    <row r="570" spans="2:28" x14ac:dyDescent="0.25">
      <c r="B570" s="13" t="s">
        <v>189</v>
      </c>
      <c r="C570" s="189"/>
      <c r="D570" s="189"/>
      <c r="E570" s="189"/>
      <c r="F570" s="189"/>
      <c r="G570" s="189"/>
      <c r="H570" s="189"/>
      <c r="I570" s="189"/>
      <c r="J570" s="189"/>
      <c r="K570" s="189"/>
      <c r="L570" s="189"/>
      <c r="M570" s="189"/>
      <c r="N570" s="189"/>
      <c r="O570" s="189"/>
      <c r="P570" s="189"/>
      <c r="Q570" s="189"/>
      <c r="R570" s="189"/>
      <c r="S570" s="189"/>
      <c r="T570" s="189"/>
      <c r="U570" s="189"/>
      <c r="V570" s="189"/>
      <c r="W570" s="189"/>
      <c r="X570" s="189"/>
      <c r="Y570" s="189"/>
      <c r="Z570" s="189"/>
      <c r="AA570" s="189"/>
      <c r="AB570" s="189"/>
    </row>
    <row r="571" spans="2:28" x14ac:dyDescent="0.25">
      <c r="B571" s="13" t="s">
        <v>195</v>
      </c>
    </row>
    <row r="572" spans="2:28" ht="15.75" thickBot="1" x14ac:dyDescent="0.3"/>
    <row r="573" spans="2:28" ht="15.75" thickBot="1" x14ac:dyDescent="0.3">
      <c r="B573" s="590" t="s">
        <v>226</v>
      </c>
      <c r="C573" s="591"/>
      <c r="D573" s="591"/>
      <c r="E573" s="591"/>
      <c r="F573" s="591"/>
      <c r="G573" s="591"/>
      <c r="H573" s="591"/>
      <c r="I573" s="591"/>
      <c r="J573" s="591"/>
      <c r="K573" s="591"/>
      <c r="L573" s="591"/>
      <c r="M573" s="591"/>
      <c r="N573" s="591"/>
      <c r="O573" s="591"/>
      <c r="P573" s="591"/>
      <c r="Q573" s="591"/>
      <c r="R573" s="591"/>
      <c r="S573" s="591"/>
      <c r="T573" s="591"/>
      <c r="U573" s="591"/>
      <c r="V573" s="591"/>
      <c r="W573" s="591"/>
      <c r="X573" s="592"/>
      <c r="Y573" s="189"/>
      <c r="Z573" s="189"/>
      <c r="AA573" s="189"/>
      <c r="AB573" s="189"/>
    </row>
    <row r="574" spans="2:28" ht="15.75" thickBot="1" x14ac:dyDescent="0.3">
      <c r="B574" s="247" t="s">
        <v>105</v>
      </c>
      <c r="C574" s="263">
        <v>0</v>
      </c>
      <c r="D574" s="263">
        <v>1</v>
      </c>
      <c r="E574" s="263">
        <v>2</v>
      </c>
      <c r="F574" s="263">
        <v>3</v>
      </c>
      <c r="G574" s="263">
        <v>4</v>
      </c>
      <c r="H574" s="263">
        <v>5</v>
      </c>
      <c r="I574" s="263">
        <v>6</v>
      </c>
      <c r="J574" s="263">
        <v>7</v>
      </c>
      <c r="K574" s="263">
        <v>8</v>
      </c>
      <c r="L574" s="263">
        <v>9</v>
      </c>
      <c r="M574" s="263">
        <v>10</v>
      </c>
      <c r="N574" s="263">
        <v>11</v>
      </c>
      <c r="O574" s="263">
        <v>12</v>
      </c>
      <c r="P574" s="263">
        <v>13</v>
      </c>
      <c r="Q574" s="263">
        <v>14</v>
      </c>
      <c r="R574" s="263">
        <v>15</v>
      </c>
      <c r="S574" s="263">
        <v>16</v>
      </c>
      <c r="T574" s="263">
        <v>17</v>
      </c>
      <c r="U574" s="263">
        <v>18</v>
      </c>
      <c r="V574" s="263">
        <v>19</v>
      </c>
      <c r="W574" s="262" t="s">
        <v>106</v>
      </c>
      <c r="X574" s="248" t="s">
        <v>5</v>
      </c>
      <c r="Y574" s="189"/>
      <c r="Z574" s="628" t="s">
        <v>138</v>
      </c>
      <c r="AA574" s="628" t="s">
        <v>136</v>
      </c>
      <c r="AB574" s="631" t="s">
        <v>137</v>
      </c>
    </row>
    <row r="575" spans="2:28" x14ac:dyDescent="0.25">
      <c r="B575" s="251" t="s">
        <v>102</v>
      </c>
      <c r="C575" s="253"/>
      <c r="D575" s="253"/>
      <c r="E575" s="256"/>
      <c r="F575" s="258">
        <v>88</v>
      </c>
      <c r="G575" s="257">
        <v>3</v>
      </c>
      <c r="H575" s="257"/>
      <c r="I575" s="259"/>
      <c r="J575" s="259"/>
      <c r="K575" s="259"/>
      <c r="L575" s="260"/>
      <c r="M575" s="260"/>
      <c r="N575" s="256"/>
      <c r="O575" s="256"/>
      <c r="P575" s="256"/>
      <c r="Q575" s="256"/>
      <c r="R575" s="256"/>
      <c r="S575" s="256"/>
      <c r="T575" s="256"/>
      <c r="U575" s="256"/>
      <c r="V575" s="256"/>
      <c r="W575" s="256"/>
      <c r="X575" s="358">
        <v>91</v>
      </c>
      <c r="Y575" s="189"/>
      <c r="Z575" s="629"/>
      <c r="AA575" s="629"/>
      <c r="AB575" s="631"/>
    </row>
    <row r="576" spans="2:28" x14ac:dyDescent="0.25">
      <c r="B576" s="255" t="s">
        <v>103</v>
      </c>
      <c r="C576" s="250"/>
      <c r="D576" s="250"/>
      <c r="E576" s="256"/>
      <c r="F576" s="257">
        <v>44</v>
      </c>
      <c r="G576" s="258">
        <v>235</v>
      </c>
      <c r="H576" s="257">
        <v>10</v>
      </c>
      <c r="I576" s="257"/>
      <c r="J576" s="259"/>
      <c r="K576" s="259"/>
      <c r="L576" s="259"/>
      <c r="M576" s="260"/>
      <c r="N576" s="260"/>
      <c r="O576" s="256"/>
      <c r="P576" s="256"/>
      <c r="Q576" s="256"/>
      <c r="R576" s="256"/>
      <c r="S576" s="256"/>
      <c r="T576" s="256"/>
      <c r="U576" s="256"/>
      <c r="V576" s="256"/>
      <c r="W576" s="256"/>
      <c r="X576" s="359">
        <v>289</v>
      </c>
      <c r="Y576" s="189"/>
      <c r="Z576" s="630"/>
      <c r="AA576" s="630"/>
      <c r="AB576" s="631"/>
    </row>
    <row r="577" spans="2:28" x14ac:dyDescent="0.25">
      <c r="B577" s="254" t="s">
        <v>17</v>
      </c>
      <c r="C577" s="250"/>
      <c r="D577" s="250"/>
      <c r="E577" s="256"/>
      <c r="F577" s="259">
        <v>3</v>
      </c>
      <c r="G577" s="257">
        <v>429</v>
      </c>
      <c r="H577" s="261">
        <v>1827</v>
      </c>
      <c r="I577" s="257">
        <v>75</v>
      </c>
      <c r="J577" s="257">
        <v>7</v>
      </c>
      <c r="K577" s="259">
        <v>4</v>
      </c>
      <c r="L577" s="259">
        <v>3</v>
      </c>
      <c r="M577" s="259">
        <v>4</v>
      </c>
      <c r="N577" s="260">
        <v>9</v>
      </c>
      <c r="O577" s="260">
        <v>5</v>
      </c>
      <c r="P577" s="260">
        <v>2</v>
      </c>
      <c r="Q577" s="256">
        <v>4</v>
      </c>
      <c r="R577" s="256">
        <v>2</v>
      </c>
      <c r="S577" s="256">
        <v>3</v>
      </c>
      <c r="T577" s="256">
        <v>1</v>
      </c>
      <c r="U577" s="256">
        <v>2</v>
      </c>
      <c r="V577" s="256"/>
      <c r="W577" s="256">
        <v>3</v>
      </c>
      <c r="X577" s="360">
        <v>2383</v>
      </c>
      <c r="Y577" s="189"/>
      <c r="Z577" s="423" t="s">
        <v>17</v>
      </c>
      <c r="AA577" s="153">
        <f>SUM(K577:W577)</f>
        <v>42</v>
      </c>
      <c r="AB577" s="188">
        <f>AA577/X577</f>
        <v>1.7624842635333614E-2</v>
      </c>
    </row>
    <row r="578" spans="2:28" x14ac:dyDescent="0.25">
      <c r="B578" s="254" t="s">
        <v>107</v>
      </c>
      <c r="C578" s="250"/>
      <c r="D578" s="250"/>
      <c r="E578" s="256"/>
      <c r="F578" s="260">
        <v>1</v>
      </c>
      <c r="G578" s="259">
        <v>3</v>
      </c>
      <c r="H578" s="257">
        <v>448</v>
      </c>
      <c r="I578" s="261">
        <v>2071</v>
      </c>
      <c r="J578" s="257">
        <v>425</v>
      </c>
      <c r="K578" s="257">
        <v>101</v>
      </c>
      <c r="L578" s="259">
        <v>38</v>
      </c>
      <c r="M578" s="259">
        <v>12</v>
      </c>
      <c r="N578" s="259">
        <v>3</v>
      </c>
      <c r="O578" s="260">
        <v>2</v>
      </c>
      <c r="P578" s="260"/>
      <c r="Q578" s="260"/>
      <c r="R578" s="260"/>
      <c r="S578" s="260"/>
      <c r="T578" s="260">
        <v>1</v>
      </c>
      <c r="U578" s="260"/>
      <c r="V578" s="260">
        <v>1</v>
      </c>
      <c r="W578" s="260">
        <v>1</v>
      </c>
      <c r="X578" s="360">
        <v>3107</v>
      </c>
      <c r="Y578" s="189"/>
      <c r="Z578" s="423" t="s">
        <v>107</v>
      </c>
      <c r="AA578" s="153">
        <f>SUM(L578:W578)</f>
        <v>58</v>
      </c>
      <c r="AB578" s="188">
        <f t="shared" ref="AB578:AB588" si="21">AA578/X578</f>
        <v>1.8667524943675573E-2</v>
      </c>
    </row>
    <row r="579" spans="2:28" x14ac:dyDescent="0.25">
      <c r="B579" s="254" t="s">
        <v>108</v>
      </c>
      <c r="C579" s="250"/>
      <c r="D579" s="250"/>
      <c r="E579" s="256"/>
      <c r="F579" s="260"/>
      <c r="G579" s="260">
        <v>1</v>
      </c>
      <c r="H579" s="259">
        <v>2</v>
      </c>
      <c r="I579" s="257">
        <v>376</v>
      </c>
      <c r="J579" s="261">
        <v>1793</v>
      </c>
      <c r="K579" s="257">
        <v>452</v>
      </c>
      <c r="L579" s="257">
        <v>115</v>
      </c>
      <c r="M579" s="259">
        <v>27</v>
      </c>
      <c r="N579" s="259">
        <v>18</v>
      </c>
      <c r="O579" s="259">
        <v>9</v>
      </c>
      <c r="P579" s="260">
        <v>4</v>
      </c>
      <c r="Q579" s="260">
        <v>1</v>
      </c>
      <c r="R579" s="260">
        <v>4</v>
      </c>
      <c r="S579" s="260"/>
      <c r="T579" s="260"/>
      <c r="U579" s="260"/>
      <c r="V579" s="260"/>
      <c r="W579" s="260">
        <v>1</v>
      </c>
      <c r="X579" s="360">
        <v>2803</v>
      </c>
      <c r="Y579" s="189"/>
      <c r="Z579" s="423" t="s">
        <v>108</v>
      </c>
      <c r="AA579" s="153">
        <f>SUM(M579:W579)</f>
        <v>64</v>
      </c>
      <c r="AB579" s="188">
        <f t="shared" si="21"/>
        <v>2.2832679272208348E-2</v>
      </c>
    </row>
    <row r="580" spans="2:28" x14ac:dyDescent="0.25">
      <c r="B580" s="254" t="s">
        <v>109</v>
      </c>
      <c r="C580" s="250"/>
      <c r="D580" s="250"/>
      <c r="E580" s="256"/>
      <c r="F580" s="256"/>
      <c r="G580" s="260"/>
      <c r="H580" s="260"/>
      <c r="I580" s="259">
        <v>2</v>
      </c>
      <c r="J580" s="257">
        <v>383</v>
      </c>
      <c r="K580" s="261">
        <v>1560</v>
      </c>
      <c r="L580" s="257">
        <v>450</v>
      </c>
      <c r="M580" s="257">
        <v>157</v>
      </c>
      <c r="N580" s="259">
        <v>60</v>
      </c>
      <c r="O580" s="259">
        <v>24</v>
      </c>
      <c r="P580" s="259">
        <v>14</v>
      </c>
      <c r="Q580" s="260">
        <v>4</v>
      </c>
      <c r="R580" s="260">
        <v>2</v>
      </c>
      <c r="S580" s="260">
        <v>2</v>
      </c>
      <c r="T580" s="260"/>
      <c r="U580" s="260"/>
      <c r="V580" s="260"/>
      <c r="W580" s="260"/>
      <c r="X580" s="360">
        <v>2658</v>
      </c>
      <c r="Y580" s="189"/>
      <c r="Z580" s="423" t="s">
        <v>109</v>
      </c>
      <c r="AA580" s="153">
        <f>SUM(N580:W580)</f>
        <v>106</v>
      </c>
      <c r="AB580" s="188">
        <f t="shared" si="21"/>
        <v>3.9879608728367197E-2</v>
      </c>
    </row>
    <row r="581" spans="2:28" x14ac:dyDescent="0.25">
      <c r="B581" s="254" t="s">
        <v>110</v>
      </c>
      <c r="C581" s="250"/>
      <c r="D581" s="250"/>
      <c r="E581" s="256"/>
      <c r="F581" s="256"/>
      <c r="G581" s="256"/>
      <c r="H581" s="260"/>
      <c r="I581" s="260"/>
      <c r="J581" s="259">
        <v>3</v>
      </c>
      <c r="K581" s="257">
        <v>330</v>
      </c>
      <c r="L581" s="261">
        <v>1475</v>
      </c>
      <c r="M581" s="257">
        <v>516</v>
      </c>
      <c r="N581" s="257">
        <v>214</v>
      </c>
      <c r="O581" s="259">
        <v>89</v>
      </c>
      <c r="P581" s="259">
        <v>33</v>
      </c>
      <c r="Q581" s="259">
        <v>15</v>
      </c>
      <c r="R581" s="260">
        <v>3</v>
      </c>
      <c r="S581" s="260">
        <v>3</v>
      </c>
      <c r="T581" s="260"/>
      <c r="U581" s="260">
        <v>1</v>
      </c>
      <c r="V581" s="260"/>
      <c r="W581" s="260">
        <v>1</v>
      </c>
      <c r="X581" s="360">
        <v>2683</v>
      </c>
      <c r="Y581" s="189"/>
      <c r="Z581" s="423" t="s">
        <v>110</v>
      </c>
      <c r="AA581" s="153">
        <f>SUM(O581:W581)</f>
        <v>145</v>
      </c>
      <c r="AB581" s="188">
        <f t="shared" si="21"/>
        <v>5.4043980618710401E-2</v>
      </c>
    </row>
    <row r="582" spans="2:28" x14ac:dyDescent="0.25">
      <c r="B582" s="254" t="s">
        <v>111</v>
      </c>
      <c r="C582" s="250"/>
      <c r="D582" s="250"/>
      <c r="E582" s="256"/>
      <c r="F582" s="256"/>
      <c r="G582" s="256"/>
      <c r="H582" s="256"/>
      <c r="I582" s="260"/>
      <c r="J582" s="260">
        <v>1</v>
      </c>
      <c r="K582" s="259"/>
      <c r="L582" s="257">
        <v>282</v>
      </c>
      <c r="M582" s="261">
        <v>1334</v>
      </c>
      <c r="N582" s="257">
        <v>523</v>
      </c>
      <c r="O582" s="257">
        <v>235</v>
      </c>
      <c r="P582" s="259">
        <v>95</v>
      </c>
      <c r="Q582" s="259">
        <v>20</v>
      </c>
      <c r="R582" s="259">
        <v>6</v>
      </c>
      <c r="S582" s="260">
        <v>2</v>
      </c>
      <c r="T582" s="260">
        <v>1</v>
      </c>
      <c r="U582" s="260"/>
      <c r="V582" s="260">
        <v>2</v>
      </c>
      <c r="W582" s="260"/>
      <c r="X582" s="360">
        <v>2501</v>
      </c>
      <c r="Y582" s="189"/>
      <c r="Z582" s="423" t="s">
        <v>111</v>
      </c>
      <c r="AA582" s="153">
        <f>SUM(P582:W582)</f>
        <v>126</v>
      </c>
      <c r="AB582" s="188">
        <f t="shared" si="21"/>
        <v>5.0379848060775688E-2</v>
      </c>
    </row>
    <row r="583" spans="2:28" x14ac:dyDescent="0.25">
      <c r="B583" s="254" t="s">
        <v>112</v>
      </c>
      <c r="C583" s="250"/>
      <c r="D583" s="250"/>
      <c r="E583" s="256"/>
      <c r="F583" s="256"/>
      <c r="G583" s="256"/>
      <c r="H583" s="256"/>
      <c r="I583" s="256"/>
      <c r="J583" s="260"/>
      <c r="K583" s="260"/>
      <c r="L583" s="259">
        <v>5</v>
      </c>
      <c r="M583" s="257">
        <v>320</v>
      </c>
      <c r="N583" s="261">
        <v>1352</v>
      </c>
      <c r="O583" s="257">
        <v>811</v>
      </c>
      <c r="P583" s="257">
        <v>515</v>
      </c>
      <c r="Q583" s="259">
        <v>241</v>
      </c>
      <c r="R583" s="259">
        <v>46</v>
      </c>
      <c r="S583" s="259">
        <v>6</v>
      </c>
      <c r="T583" s="260">
        <v>1</v>
      </c>
      <c r="U583" s="260">
        <v>1</v>
      </c>
      <c r="V583" s="260"/>
      <c r="W583" s="260">
        <v>1</v>
      </c>
      <c r="X583" s="360">
        <v>3299</v>
      </c>
      <c r="Y583" s="189"/>
      <c r="Z583" s="423" t="s">
        <v>112</v>
      </c>
      <c r="AA583" s="153">
        <f>SUM(Q583:W583)</f>
        <v>296</v>
      </c>
      <c r="AB583" s="188">
        <f t="shared" si="21"/>
        <v>8.9724158836010912E-2</v>
      </c>
    </row>
    <row r="584" spans="2:28" x14ac:dyDescent="0.25">
      <c r="B584" s="254" t="s">
        <v>113</v>
      </c>
      <c r="C584" s="250"/>
      <c r="D584" s="250"/>
      <c r="E584" s="256"/>
      <c r="F584" s="256"/>
      <c r="G584" s="256"/>
      <c r="H584" s="256"/>
      <c r="I584" s="256"/>
      <c r="J584" s="256"/>
      <c r="K584" s="260"/>
      <c r="L584" s="260"/>
      <c r="M584" s="259">
        <v>2</v>
      </c>
      <c r="N584" s="257">
        <v>210</v>
      </c>
      <c r="O584" s="261">
        <v>1149</v>
      </c>
      <c r="P584" s="257">
        <v>628</v>
      </c>
      <c r="Q584" s="257">
        <v>438</v>
      </c>
      <c r="R584" s="259">
        <v>140</v>
      </c>
      <c r="S584" s="259">
        <v>28</v>
      </c>
      <c r="T584" s="259">
        <v>5</v>
      </c>
      <c r="U584" s="260">
        <v>3</v>
      </c>
      <c r="V584" s="260"/>
      <c r="W584" s="260"/>
      <c r="X584" s="360">
        <v>2603</v>
      </c>
      <c r="Y584" s="189"/>
      <c r="Z584" s="423" t="s">
        <v>113</v>
      </c>
      <c r="AA584" s="153">
        <f>SUM(R584:W584)</f>
        <v>176</v>
      </c>
      <c r="AB584" s="188">
        <f t="shared" si="21"/>
        <v>6.7614291202458696E-2</v>
      </c>
    </row>
    <row r="585" spans="2:28" x14ac:dyDescent="0.25">
      <c r="B585" s="254" t="s">
        <v>114</v>
      </c>
      <c r="C585" s="250"/>
      <c r="D585" s="250"/>
      <c r="E585" s="256"/>
      <c r="F585" s="256"/>
      <c r="G585" s="256"/>
      <c r="H585" s="256"/>
      <c r="I585" s="256"/>
      <c r="J585" s="256"/>
      <c r="K585" s="256">
        <v>1</v>
      </c>
      <c r="L585" s="260"/>
      <c r="M585" s="260"/>
      <c r="N585" s="259">
        <v>4</v>
      </c>
      <c r="O585" s="257">
        <v>180</v>
      </c>
      <c r="P585" s="261">
        <v>939</v>
      </c>
      <c r="Q585" s="257">
        <v>607</v>
      </c>
      <c r="R585" s="257">
        <v>344</v>
      </c>
      <c r="S585" s="259">
        <v>129</v>
      </c>
      <c r="T585" s="259">
        <v>26</v>
      </c>
      <c r="U585" s="259">
        <v>1</v>
      </c>
      <c r="V585" s="260">
        <v>1</v>
      </c>
      <c r="W585" s="260">
        <v>1</v>
      </c>
      <c r="X585" s="360">
        <v>2233</v>
      </c>
      <c r="Y585" s="189"/>
      <c r="Z585" s="423" t="s">
        <v>114</v>
      </c>
      <c r="AA585" s="153">
        <f>SUM(S585:W585)</f>
        <v>158</v>
      </c>
      <c r="AB585" s="188">
        <f t="shared" si="21"/>
        <v>7.0756829377519037E-2</v>
      </c>
    </row>
    <row r="586" spans="2:28" x14ac:dyDescent="0.25">
      <c r="B586" s="254" t="s">
        <v>115</v>
      </c>
      <c r="C586" s="250"/>
      <c r="D586" s="250"/>
      <c r="E586" s="256"/>
      <c r="F586" s="256"/>
      <c r="G586" s="256"/>
      <c r="H586" s="256"/>
      <c r="I586" s="256"/>
      <c r="J586" s="256"/>
      <c r="K586" s="256"/>
      <c r="L586" s="256"/>
      <c r="M586" s="260"/>
      <c r="N586" s="260"/>
      <c r="O586" s="259">
        <v>1</v>
      </c>
      <c r="P586" s="257">
        <v>122</v>
      </c>
      <c r="Q586" s="261">
        <v>840</v>
      </c>
      <c r="R586" s="257">
        <v>510</v>
      </c>
      <c r="S586" s="257">
        <v>301</v>
      </c>
      <c r="T586" s="259">
        <v>103</v>
      </c>
      <c r="U586" s="259">
        <v>18</v>
      </c>
      <c r="V586" s="259">
        <v>5</v>
      </c>
      <c r="W586" s="260">
        <v>2</v>
      </c>
      <c r="X586" s="360">
        <v>1902</v>
      </c>
      <c r="Y586" s="189"/>
      <c r="Z586" s="423" t="s">
        <v>115</v>
      </c>
      <c r="AA586" s="153">
        <f>SUM(T586:W586)</f>
        <v>128</v>
      </c>
      <c r="AB586" s="188">
        <f t="shared" si="21"/>
        <v>6.7297581493165087E-2</v>
      </c>
    </row>
    <row r="587" spans="2:28" x14ac:dyDescent="0.25">
      <c r="B587" s="254" t="s">
        <v>116</v>
      </c>
      <c r="C587" s="250"/>
      <c r="D587" s="250"/>
      <c r="E587" s="256"/>
      <c r="F587" s="256"/>
      <c r="G587" s="256"/>
      <c r="H587" s="256"/>
      <c r="I587" s="256"/>
      <c r="J587" s="256"/>
      <c r="K587" s="256"/>
      <c r="L587" s="256"/>
      <c r="M587" s="256"/>
      <c r="N587" s="260"/>
      <c r="O587" s="260"/>
      <c r="P587" s="259">
        <v>3</v>
      </c>
      <c r="Q587" s="257">
        <v>115</v>
      </c>
      <c r="R587" s="261">
        <v>705</v>
      </c>
      <c r="S587" s="257">
        <v>508</v>
      </c>
      <c r="T587" s="257">
        <v>259</v>
      </c>
      <c r="U587" s="259">
        <v>73</v>
      </c>
      <c r="V587" s="259">
        <v>14</v>
      </c>
      <c r="W587" s="259">
        <v>5</v>
      </c>
      <c r="X587" s="360">
        <v>1682</v>
      </c>
      <c r="Y587" s="189"/>
      <c r="Z587" s="423" t="s">
        <v>116</v>
      </c>
      <c r="AA587" s="153">
        <f>SUM(U587:W587)</f>
        <v>92</v>
      </c>
      <c r="AB587" s="188">
        <f t="shared" si="21"/>
        <v>5.4696789536266346E-2</v>
      </c>
    </row>
    <row r="588" spans="2:28" x14ac:dyDescent="0.25">
      <c r="B588" s="254" t="s">
        <v>117</v>
      </c>
      <c r="C588" s="250"/>
      <c r="D588" s="250"/>
      <c r="E588" s="256"/>
      <c r="F588" s="256"/>
      <c r="G588" s="256"/>
      <c r="H588" s="256"/>
      <c r="I588" s="256"/>
      <c r="J588" s="256"/>
      <c r="K588" s="256"/>
      <c r="L588" s="256"/>
      <c r="M588" s="256"/>
      <c r="N588" s="256"/>
      <c r="O588" s="260"/>
      <c r="P588" s="260"/>
      <c r="Q588" s="259">
        <v>1</v>
      </c>
      <c r="R588" s="257">
        <v>92</v>
      </c>
      <c r="S588" s="261">
        <v>583</v>
      </c>
      <c r="T588" s="257">
        <v>347</v>
      </c>
      <c r="U588" s="257">
        <v>169</v>
      </c>
      <c r="V588" s="259">
        <v>40</v>
      </c>
      <c r="W588" s="259">
        <v>10</v>
      </c>
      <c r="X588" s="360">
        <v>1242</v>
      </c>
      <c r="Y588" s="189"/>
      <c r="Z588" s="423" t="s">
        <v>117</v>
      </c>
      <c r="AA588" s="153">
        <f>SUM(V588:W588)</f>
        <v>50</v>
      </c>
      <c r="AB588" s="188">
        <f t="shared" si="21"/>
        <v>4.0257648953301126E-2</v>
      </c>
    </row>
    <row r="589" spans="2:28" x14ac:dyDescent="0.25">
      <c r="B589" s="255" t="s">
        <v>118</v>
      </c>
      <c r="C589" s="250"/>
      <c r="D589" s="250"/>
      <c r="E589" s="256"/>
      <c r="F589" s="256"/>
      <c r="G589" s="256"/>
      <c r="H589" s="256"/>
      <c r="I589" s="256"/>
      <c r="J589" s="256"/>
      <c r="K589" s="256"/>
      <c r="L589" s="256"/>
      <c r="M589" s="256"/>
      <c r="N589" s="256"/>
      <c r="O589" s="256"/>
      <c r="P589" s="256"/>
      <c r="Q589" s="260"/>
      <c r="R589" s="259"/>
      <c r="S589" s="257">
        <v>2</v>
      </c>
      <c r="T589" s="258">
        <v>16</v>
      </c>
      <c r="U589" s="257">
        <v>11</v>
      </c>
      <c r="V589" s="257">
        <v>10</v>
      </c>
      <c r="W589" s="259">
        <v>48</v>
      </c>
      <c r="X589" s="359">
        <v>87</v>
      </c>
      <c r="Y589" s="189"/>
      <c r="Z589" s="307" t="s">
        <v>139</v>
      </c>
      <c r="AA589" s="164">
        <f>SUM(AA577:AA588)</f>
        <v>1441</v>
      </c>
      <c r="AB589" s="139">
        <f>AA589/29463</f>
        <v>4.8908800868886403E-2</v>
      </c>
    </row>
    <row r="590" spans="2:28" x14ac:dyDescent="0.25">
      <c r="B590" s="255" t="s">
        <v>119</v>
      </c>
      <c r="C590" s="250"/>
      <c r="D590" s="250"/>
      <c r="E590" s="256"/>
      <c r="F590" s="256"/>
      <c r="G590" s="256"/>
      <c r="H590" s="256"/>
      <c r="I590" s="256"/>
      <c r="J590" s="256"/>
      <c r="K590" s="256"/>
      <c r="L590" s="256"/>
      <c r="M590" s="256"/>
      <c r="N590" s="256"/>
      <c r="O590" s="256"/>
      <c r="P590" s="256"/>
      <c r="Q590" s="260"/>
      <c r="R590" s="260"/>
      <c r="S590" s="259"/>
      <c r="T590" s="257">
        <v>3</v>
      </c>
      <c r="U590" s="258">
        <v>17</v>
      </c>
      <c r="V590" s="257">
        <v>24</v>
      </c>
      <c r="W590" s="257">
        <v>55</v>
      </c>
      <c r="X590" s="359">
        <v>99</v>
      </c>
      <c r="Y590" s="189"/>
      <c r="Z590" s="189"/>
      <c r="AA590" s="189"/>
      <c r="AB590" s="189"/>
    </row>
    <row r="591" spans="2:28" x14ac:dyDescent="0.25">
      <c r="B591" s="254" t="s">
        <v>121</v>
      </c>
      <c r="C591" s="250"/>
      <c r="D591" s="250"/>
      <c r="E591" s="256"/>
      <c r="F591" s="256"/>
      <c r="G591" s="256"/>
      <c r="H591" s="256"/>
      <c r="I591" s="256"/>
      <c r="J591" s="256"/>
      <c r="K591" s="256"/>
      <c r="L591" s="260"/>
      <c r="M591" s="260"/>
      <c r="N591" s="259"/>
      <c r="O591" s="259"/>
      <c r="P591" s="257"/>
      <c r="Q591" s="257"/>
      <c r="R591" s="257"/>
      <c r="S591" s="257"/>
      <c r="T591" s="257"/>
      <c r="U591" s="257"/>
      <c r="V591" s="257"/>
      <c r="W591" s="257">
        <v>2</v>
      </c>
      <c r="X591" s="360">
        <v>2</v>
      </c>
      <c r="Y591" s="189"/>
      <c r="Z591" s="189"/>
      <c r="AA591" s="189"/>
      <c r="AB591" s="189"/>
    </row>
    <row r="592" spans="2:28" x14ac:dyDescent="0.25">
      <c r="B592" s="254" t="s">
        <v>120</v>
      </c>
      <c r="C592" s="250"/>
      <c r="D592" s="250"/>
      <c r="E592" s="256"/>
      <c r="F592" s="256"/>
      <c r="G592" s="256"/>
      <c r="H592" s="256"/>
      <c r="I592" s="256"/>
      <c r="J592" s="256"/>
      <c r="K592" s="256"/>
      <c r="L592" s="260"/>
      <c r="M592" s="260"/>
      <c r="N592" s="260"/>
      <c r="O592" s="259"/>
      <c r="P592" s="259">
        <v>4</v>
      </c>
      <c r="Q592" s="257">
        <v>9</v>
      </c>
      <c r="R592" s="257">
        <v>10</v>
      </c>
      <c r="S592" s="257">
        <v>8</v>
      </c>
      <c r="T592" s="257">
        <v>6</v>
      </c>
      <c r="U592" s="257">
        <v>2</v>
      </c>
      <c r="V592" s="257">
        <v>1</v>
      </c>
      <c r="W592" s="257">
        <v>19</v>
      </c>
      <c r="X592" s="360">
        <v>59</v>
      </c>
      <c r="Y592" s="189"/>
      <c r="Z592" s="189"/>
      <c r="AA592" s="189"/>
      <c r="AB592" s="189"/>
    </row>
    <row r="593" spans="2:28" x14ac:dyDescent="0.25">
      <c r="B593" s="254" t="s">
        <v>122</v>
      </c>
      <c r="C593" s="250"/>
      <c r="D593" s="250"/>
      <c r="E593" s="256"/>
      <c r="F593" s="256"/>
      <c r="G593" s="256"/>
      <c r="H593" s="256"/>
      <c r="I593" s="256"/>
      <c r="J593" s="256"/>
      <c r="K593" s="256"/>
      <c r="L593" s="260"/>
      <c r="M593" s="260"/>
      <c r="N593" s="260"/>
      <c r="O593" s="260">
        <v>1</v>
      </c>
      <c r="P593" s="259">
        <v>4</v>
      </c>
      <c r="Q593" s="259">
        <v>52</v>
      </c>
      <c r="R593" s="257">
        <v>278</v>
      </c>
      <c r="S593" s="257">
        <v>156</v>
      </c>
      <c r="T593" s="257">
        <v>88</v>
      </c>
      <c r="U593" s="257">
        <v>32</v>
      </c>
      <c r="V593" s="257">
        <v>46</v>
      </c>
      <c r="W593" s="257">
        <v>115</v>
      </c>
      <c r="X593" s="360">
        <v>772</v>
      </c>
      <c r="Y593" s="189"/>
      <c r="Z593" s="189"/>
      <c r="AA593" s="189"/>
      <c r="AB593" s="189"/>
    </row>
    <row r="594" spans="2:28" x14ac:dyDescent="0.25">
      <c r="B594" s="254" t="s">
        <v>123</v>
      </c>
      <c r="C594" s="250"/>
      <c r="D594" s="250"/>
      <c r="E594" s="256"/>
      <c r="F594" s="256"/>
      <c r="G594" s="256"/>
      <c r="H594" s="256"/>
      <c r="I594" s="256"/>
      <c r="J594" s="256"/>
      <c r="K594" s="256"/>
      <c r="L594" s="260"/>
      <c r="M594" s="260"/>
      <c r="N594" s="260"/>
      <c r="O594" s="260"/>
      <c r="P594" s="260"/>
      <c r="Q594" s="259">
        <v>7</v>
      </c>
      <c r="R594" s="259">
        <v>92</v>
      </c>
      <c r="S594" s="257">
        <v>339</v>
      </c>
      <c r="T594" s="257">
        <v>223</v>
      </c>
      <c r="U594" s="257">
        <v>121</v>
      </c>
      <c r="V594" s="257">
        <v>63</v>
      </c>
      <c r="W594" s="257">
        <v>212</v>
      </c>
      <c r="X594" s="360">
        <v>1057</v>
      </c>
      <c r="Y594" s="189"/>
      <c r="Z594" s="189"/>
      <c r="AA594" s="189"/>
      <c r="AB594" s="189"/>
    </row>
    <row r="595" spans="2:28" x14ac:dyDescent="0.25">
      <c r="B595" s="254" t="s">
        <v>124</v>
      </c>
      <c r="C595" s="250"/>
      <c r="D595" s="250"/>
      <c r="E595" s="256"/>
      <c r="F595" s="256"/>
      <c r="G595" s="256"/>
      <c r="H595" s="256"/>
      <c r="I595" s="256"/>
      <c r="J595" s="256"/>
      <c r="K595" s="256"/>
      <c r="L595" s="260"/>
      <c r="M595" s="260"/>
      <c r="N595" s="260"/>
      <c r="O595" s="260"/>
      <c r="P595" s="260"/>
      <c r="Q595" s="260">
        <v>1</v>
      </c>
      <c r="R595" s="259">
        <v>9</v>
      </c>
      <c r="S595" s="259">
        <v>79</v>
      </c>
      <c r="T595" s="257">
        <v>255</v>
      </c>
      <c r="U595" s="257">
        <v>221</v>
      </c>
      <c r="V595" s="257">
        <v>89</v>
      </c>
      <c r="W595" s="257">
        <v>172</v>
      </c>
      <c r="X595" s="360">
        <v>826</v>
      </c>
      <c r="Y595" s="189"/>
      <c r="Z595" s="189"/>
      <c r="AA595" s="189"/>
      <c r="AB595" s="189"/>
    </row>
    <row r="596" spans="2:28" x14ac:dyDescent="0.25">
      <c r="B596" s="254" t="s">
        <v>125</v>
      </c>
      <c r="C596" s="250"/>
      <c r="D596" s="250"/>
      <c r="E596" s="256"/>
      <c r="F596" s="256"/>
      <c r="G596" s="256"/>
      <c r="H596" s="256"/>
      <c r="I596" s="256"/>
      <c r="J596" s="256"/>
      <c r="K596" s="256"/>
      <c r="L596" s="260"/>
      <c r="M596" s="260"/>
      <c r="N596" s="260"/>
      <c r="O596" s="260"/>
      <c r="P596" s="260"/>
      <c r="Q596" s="260">
        <v>1</v>
      </c>
      <c r="R596" s="260"/>
      <c r="S596" s="259">
        <v>14</v>
      </c>
      <c r="T596" s="259">
        <v>63</v>
      </c>
      <c r="U596" s="257">
        <v>100</v>
      </c>
      <c r="V596" s="257">
        <v>52</v>
      </c>
      <c r="W596" s="257">
        <v>96</v>
      </c>
      <c r="X596" s="360">
        <v>326</v>
      </c>
      <c r="Y596" s="189"/>
      <c r="Z596" s="189"/>
      <c r="AA596" s="189"/>
      <c r="AB596" s="189"/>
    </row>
    <row r="597" spans="2:28" ht="15.75" thickBot="1" x14ac:dyDescent="0.3">
      <c r="B597" s="249" t="s">
        <v>37</v>
      </c>
      <c r="C597" s="252"/>
      <c r="D597" s="252"/>
      <c r="E597" s="256"/>
      <c r="F597" s="256"/>
      <c r="G597" s="256"/>
      <c r="H597" s="256"/>
      <c r="I597" s="256"/>
      <c r="J597" s="256"/>
      <c r="K597" s="256"/>
      <c r="L597" s="260">
        <v>1</v>
      </c>
      <c r="M597" s="260">
        <v>3</v>
      </c>
      <c r="N597" s="259">
        <v>8</v>
      </c>
      <c r="O597" s="259">
        <v>6</v>
      </c>
      <c r="P597" s="257">
        <v>5</v>
      </c>
      <c r="Q597" s="257">
        <v>2</v>
      </c>
      <c r="R597" s="257"/>
      <c r="S597" s="257"/>
      <c r="T597" s="257"/>
      <c r="U597" s="257"/>
      <c r="V597" s="257"/>
      <c r="W597" s="257"/>
      <c r="X597" s="361">
        <v>25</v>
      </c>
      <c r="Y597" s="189"/>
      <c r="Z597" s="189"/>
      <c r="AA597" s="189"/>
      <c r="AB597" s="189"/>
    </row>
    <row r="598" spans="2:28" ht="15.75" thickBot="1" x14ac:dyDescent="0.3">
      <c r="B598" s="246" t="s">
        <v>104</v>
      </c>
      <c r="C598" s="355"/>
      <c r="D598" s="355"/>
      <c r="E598" s="355"/>
      <c r="F598" s="355">
        <v>136</v>
      </c>
      <c r="G598" s="355">
        <v>671</v>
      </c>
      <c r="H598" s="355">
        <v>2287</v>
      </c>
      <c r="I598" s="355">
        <v>2524</v>
      </c>
      <c r="J598" s="355">
        <v>2612</v>
      </c>
      <c r="K598" s="355">
        <v>2448</v>
      </c>
      <c r="L598" s="355">
        <v>2369</v>
      </c>
      <c r="M598" s="355">
        <v>2375</v>
      </c>
      <c r="N598" s="355">
        <v>2401</v>
      </c>
      <c r="O598" s="355">
        <v>2512</v>
      </c>
      <c r="P598" s="355">
        <v>2368</v>
      </c>
      <c r="Q598" s="355">
        <v>2358</v>
      </c>
      <c r="R598" s="355">
        <v>2243</v>
      </c>
      <c r="S598" s="355">
        <v>2163</v>
      </c>
      <c r="T598" s="355">
        <v>1398</v>
      </c>
      <c r="U598" s="355">
        <v>772</v>
      </c>
      <c r="V598" s="355">
        <v>348</v>
      </c>
      <c r="W598" s="356">
        <v>744</v>
      </c>
      <c r="X598" s="357">
        <v>32729</v>
      </c>
      <c r="Y598" s="189"/>
      <c r="Z598" s="189"/>
      <c r="AA598" s="189"/>
      <c r="AB598" s="189"/>
    </row>
    <row r="599" spans="2:28" ht="15.75" thickBot="1" x14ac:dyDescent="0.3">
      <c r="B599" s="189"/>
      <c r="C599" s="189"/>
      <c r="D599" s="189"/>
      <c r="E599" s="189"/>
      <c r="F599" s="189"/>
      <c r="G599" s="189"/>
      <c r="H599" s="189"/>
      <c r="I599" s="189"/>
      <c r="J599" s="189"/>
      <c r="K599" s="189"/>
      <c r="L599" s="189"/>
      <c r="M599" s="189"/>
      <c r="N599" s="189"/>
      <c r="O599" s="189"/>
      <c r="P599" s="189"/>
      <c r="Q599" s="189"/>
      <c r="R599" s="189"/>
      <c r="S599" s="189"/>
      <c r="T599" s="189"/>
      <c r="U599" s="189"/>
      <c r="V599" s="189"/>
      <c r="W599" s="189"/>
      <c r="X599" s="189"/>
      <c r="Y599" s="189"/>
      <c r="Z599" s="189"/>
      <c r="AA599" s="189"/>
      <c r="AB599" s="189"/>
    </row>
    <row r="600" spans="2:28" ht="15.75" thickBot="1" x14ac:dyDescent="0.3">
      <c r="B600" s="166"/>
      <c r="C600" s="167"/>
      <c r="D600" s="168" t="s">
        <v>126</v>
      </c>
      <c r="E600" s="169" t="s">
        <v>127</v>
      </c>
      <c r="F600" s="169" t="s">
        <v>128</v>
      </c>
      <c r="G600" s="169" t="s">
        <v>37</v>
      </c>
      <c r="H600" s="169" t="s">
        <v>129</v>
      </c>
      <c r="I600" s="169" t="s">
        <v>38</v>
      </c>
      <c r="J600" s="170" t="s">
        <v>130</v>
      </c>
      <c r="K600" s="189"/>
      <c r="L600" s="189"/>
      <c r="M600" s="189"/>
      <c r="N600" s="189"/>
      <c r="O600" s="189"/>
      <c r="P600" s="189"/>
      <c r="Q600" s="189"/>
      <c r="R600" s="189"/>
      <c r="S600" s="189"/>
      <c r="T600" s="189"/>
      <c r="U600" s="189"/>
      <c r="V600" s="189"/>
      <c r="W600" s="189"/>
      <c r="X600" s="189"/>
      <c r="Y600" s="189"/>
      <c r="Z600" s="189"/>
      <c r="AA600" s="189"/>
      <c r="AB600" s="189"/>
    </row>
    <row r="601" spans="2:28" x14ac:dyDescent="0.25">
      <c r="B601" s="140" t="s">
        <v>131</v>
      </c>
      <c r="C601" s="171"/>
      <c r="D601" s="171">
        <f>SUM(F575,G576)</f>
        <v>323</v>
      </c>
      <c r="E601" s="171">
        <f>H577+I578+J579+K580+L581+M582+N583+O584+P585+Q586+R587+S588</f>
        <v>15628</v>
      </c>
      <c r="F601" s="171">
        <f>T589+U590</f>
        <v>33</v>
      </c>
      <c r="G601" s="172">
        <v>0</v>
      </c>
      <c r="H601" s="172">
        <v>0</v>
      </c>
      <c r="I601" s="173">
        <f>SUM(D601:H601)</f>
        <v>15984</v>
      </c>
      <c r="J601" s="174">
        <f>I601/$I$548</f>
        <v>0.47929473147620616</v>
      </c>
      <c r="K601" s="189"/>
      <c r="L601" s="189"/>
      <c r="M601" s="189"/>
      <c r="N601" s="189"/>
      <c r="O601" s="189"/>
      <c r="P601" s="189"/>
      <c r="Q601" s="189"/>
      <c r="R601" s="189"/>
      <c r="S601" s="189"/>
      <c r="T601" s="189"/>
      <c r="U601" s="189"/>
      <c r="V601" s="189"/>
      <c r="W601" s="189"/>
      <c r="X601" s="189"/>
      <c r="Y601" s="189"/>
      <c r="Z601" s="189"/>
      <c r="AA601" s="189"/>
      <c r="AB601" s="189"/>
    </row>
    <row r="602" spans="2:28" x14ac:dyDescent="0.25">
      <c r="B602" s="155" t="s">
        <v>132</v>
      </c>
      <c r="C602" s="175"/>
      <c r="D602" s="176">
        <f>F576+G575+H575+H576+I576</f>
        <v>57</v>
      </c>
      <c r="E602" s="176">
        <f>G577+H578+I579+J580+K581+L582+M583+N584+O585+P586+Q587+R588+I577+J577+J578+K578+K579+L579+L580+M580+M581+N581+N582+O582+O583+P583+P584+Q584+Q585+R585+R586+S586+S587+T587+T588+U588</f>
        <v>11994</v>
      </c>
      <c r="F602" s="176">
        <f>S589+U589+V589+T590+V590+W590</f>
        <v>105</v>
      </c>
      <c r="G602" s="176">
        <f>SUM(P597:W597)</f>
        <v>7</v>
      </c>
      <c r="H602" s="176">
        <f>SUM(P591:W591)+SUM(Q592:W592)+SUM(R593:W593)+SUM(S594:W594)+SUM(T595:W595)+SUM(U596:W596)</f>
        <v>2715</v>
      </c>
      <c r="I602" s="177">
        <f>SUM(D602:H602)</f>
        <v>14878</v>
      </c>
      <c r="J602" s="174">
        <f>I602/$I$548</f>
        <v>0.44613031875018744</v>
      </c>
      <c r="K602" s="189"/>
      <c r="L602" s="189"/>
      <c r="M602" s="189"/>
      <c r="N602" s="189"/>
      <c r="O602" s="189"/>
      <c r="P602" s="189"/>
      <c r="Q602" s="189"/>
      <c r="R602" s="189"/>
      <c r="S602" s="189"/>
      <c r="T602" s="189"/>
      <c r="U602" s="189"/>
      <c r="V602" s="189"/>
      <c r="W602" s="189"/>
      <c r="X602" s="189"/>
      <c r="Y602" s="189"/>
      <c r="Z602" s="189"/>
      <c r="AA602" s="189"/>
      <c r="AB602" s="189"/>
    </row>
    <row r="603" spans="2:28" x14ac:dyDescent="0.25">
      <c r="B603" s="155" t="s">
        <v>133</v>
      </c>
      <c r="C603" s="178"/>
      <c r="D603" s="176">
        <f>I575+J575+K575+J576+K576+L576</f>
        <v>0</v>
      </c>
      <c r="E603" s="176">
        <f>F577+G578+H579+I580+J581+K582+L583+M584+N585+O586+P587+Q588+SUM(K577:M577)+SUM(L578:N578)+SUM(M579:O579)+SUM(N580:P580)+SUM(O581:Q581)+SUM(P582:R582)+SUM(Q583:S583)+SUM(R584:T584)+SUM(S585:U585)+SUM(T586:V586)+SUM(U587:W587)+SUM(V588:W588)</f>
        <v>1393</v>
      </c>
      <c r="F603" s="176">
        <f>SUM(R589,W589,S590)</f>
        <v>48</v>
      </c>
      <c r="G603" s="176">
        <f>SUM(N597:O597)</f>
        <v>14</v>
      </c>
      <c r="H603" s="176">
        <f>N591+O591+O592+P592+P593+Q593+Q594+R594+R595+S595+S596+T596</f>
        <v>324</v>
      </c>
      <c r="I603" s="177">
        <f>SUM(D603:H603)</f>
        <v>1779</v>
      </c>
      <c r="J603" s="174">
        <f t="shared" ref="J603:J605" si="22">I603/$I$548</f>
        <v>5.3344927883894569E-2</v>
      </c>
      <c r="K603" s="189"/>
      <c r="L603" s="189"/>
      <c r="M603" s="189"/>
      <c r="N603" s="189"/>
      <c r="O603" s="189"/>
      <c r="P603" s="189"/>
      <c r="Q603" s="189"/>
      <c r="R603" s="189"/>
      <c r="S603" s="189"/>
      <c r="T603" s="189"/>
      <c r="U603" s="189"/>
      <c r="V603" s="189"/>
      <c r="W603" s="189"/>
      <c r="X603" s="189"/>
      <c r="Y603" s="189"/>
      <c r="Z603" s="189"/>
      <c r="AA603" s="189"/>
      <c r="AB603" s="189"/>
    </row>
    <row r="604" spans="2:28" x14ac:dyDescent="0.25">
      <c r="B604" s="155" t="s">
        <v>134</v>
      </c>
      <c r="C604" s="179"/>
      <c r="D604" s="176">
        <f>L575+M575+M576+N576</f>
        <v>0</v>
      </c>
      <c r="E604" s="176">
        <f>SUM(F578:F579)+SUM(G579:G580)+SUM(H580:H581)+SUM(I581:I582)+SUM(J582:J583)+SUM(K583:K584)+SUM(L584:L585)+SUM(M585:M586)+SUM(N586:N587)+SUM(O587:O588)+P588+SUM(N577:P577)+SUM(O578:W578)+SUM(P579:W579)+SUM(Q580:W580)+SUM(R581:W581)+SUM(S582:W582)+SUM(T583:W583)+SUM(U584:W584)+SUM(V585:W585)+W586</f>
        <v>65</v>
      </c>
      <c r="F604" s="176">
        <f>Q589+Q590+R590</f>
        <v>0</v>
      </c>
      <c r="G604" s="176">
        <f>SUM(L597:M597)</f>
        <v>4</v>
      </c>
      <c r="H604" s="176">
        <f>SUM(L591:M591)+SUM(L592:N592)+SUM(L593:O593)+SUM(L594:P594)+SUM(L595:Q595)+SUM(L596:R596)</f>
        <v>3</v>
      </c>
      <c r="I604" s="177">
        <f>SUM(D604:H604)</f>
        <v>72</v>
      </c>
      <c r="J604" s="174">
        <f t="shared" si="22"/>
        <v>2.1589852769198477E-3</v>
      </c>
      <c r="K604" s="189"/>
      <c r="L604" s="189"/>
      <c r="M604" s="189"/>
      <c r="N604" s="189"/>
      <c r="O604" s="189"/>
      <c r="P604" s="189"/>
      <c r="Q604" s="189"/>
      <c r="R604" s="189"/>
      <c r="S604" s="189"/>
      <c r="T604" s="189"/>
      <c r="U604" s="189"/>
      <c r="V604" s="189"/>
      <c r="W604" s="189"/>
      <c r="X604" s="189"/>
      <c r="Y604" s="189"/>
      <c r="Z604" s="189"/>
      <c r="AA604" s="189"/>
      <c r="AB604" s="189"/>
    </row>
    <row r="605" spans="2:28" ht="15.75" thickBot="1" x14ac:dyDescent="0.3">
      <c r="B605" s="157" t="s">
        <v>135</v>
      </c>
      <c r="C605" s="180"/>
      <c r="D605" s="181">
        <f>SUM(C575:E575)+SUM(C576:E576)+SUM(N575:W575)+SUM(O576:W576)</f>
        <v>0</v>
      </c>
      <c r="E605" s="181">
        <f>SUM(C577:E577)+SUM(C578:E578)+SUM(C579:E579)+SUM(C580:F580)+SUM(C581:G581)+SUM(C582:H582)+SUM(C583:I583)+SUM(C584:J584)+SUM(C585:K585)+SUM(C586:L586)+SUM(C587:M587)+SUM(C588:N588)+SUM(Q577:W577)</f>
        <v>16</v>
      </c>
      <c r="F605" s="181">
        <f>SUM(C589:P589)+SUM(C590:P590)</f>
        <v>0</v>
      </c>
      <c r="G605" s="181">
        <f>SUM(C597:K597)</f>
        <v>0</v>
      </c>
      <c r="H605" s="181">
        <f>SUM(C591:K596)</f>
        <v>0</v>
      </c>
      <c r="I605" s="182">
        <f>SUM(D605:H605)</f>
        <v>16</v>
      </c>
      <c r="J605" s="174">
        <f t="shared" si="22"/>
        <v>4.7977450598218836E-4</v>
      </c>
      <c r="K605" s="189"/>
      <c r="L605" s="189"/>
      <c r="M605" s="189"/>
      <c r="N605" s="189"/>
      <c r="O605" s="189"/>
      <c r="P605" s="189"/>
      <c r="Q605" s="189"/>
      <c r="R605" s="189"/>
      <c r="S605" s="189"/>
      <c r="T605" s="189"/>
      <c r="U605" s="189"/>
      <c r="V605" s="189"/>
      <c r="W605" s="189"/>
      <c r="X605" s="189"/>
      <c r="Y605" s="189"/>
      <c r="Z605" s="189"/>
      <c r="AA605" s="189"/>
      <c r="AB605" s="189"/>
    </row>
    <row r="606" spans="2:28" ht="15.75" thickBot="1" x14ac:dyDescent="0.3">
      <c r="B606" s="183"/>
      <c r="C606" s="184"/>
      <c r="D606" s="185">
        <f t="shared" ref="D606:I606" si="23">SUM(D601:D605)</f>
        <v>380</v>
      </c>
      <c r="E606" s="190">
        <f t="shared" si="23"/>
        <v>29096</v>
      </c>
      <c r="F606" s="186">
        <f t="shared" si="23"/>
        <v>186</v>
      </c>
      <c r="G606" s="186">
        <f t="shared" si="23"/>
        <v>25</v>
      </c>
      <c r="H606" s="186">
        <f t="shared" si="23"/>
        <v>3042</v>
      </c>
      <c r="I606" s="186">
        <f t="shared" si="23"/>
        <v>32729</v>
      </c>
      <c r="J606" s="187"/>
      <c r="K606" s="189"/>
      <c r="L606" s="189"/>
      <c r="M606" s="189"/>
      <c r="N606" s="189"/>
      <c r="O606" s="189"/>
      <c r="P606" s="189"/>
      <c r="Q606" s="189"/>
      <c r="R606" s="189"/>
      <c r="S606" s="189"/>
      <c r="T606" s="189"/>
      <c r="U606" s="189"/>
      <c r="V606" s="189"/>
      <c r="W606" s="189"/>
      <c r="X606" s="189"/>
      <c r="Y606" s="189"/>
      <c r="Z606" s="189"/>
      <c r="AA606" s="189"/>
      <c r="AB606" s="189"/>
    </row>
    <row r="607" spans="2:28" x14ac:dyDescent="0.25">
      <c r="B607" s="189"/>
      <c r="C607" s="189"/>
      <c r="D607" s="189"/>
      <c r="E607" s="189"/>
      <c r="F607" s="189"/>
      <c r="G607" s="189"/>
      <c r="H607" s="189"/>
      <c r="I607" s="189"/>
      <c r="J607" s="189"/>
      <c r="K607" s="189"/>
      <c r="L607" s="189"/>
      <c r="M607" s="189"/>
      <c r="N607" s="189"/>
      <c r="O607" s="189"/>
      <c r="P607" s="189"/>
      <c r="Q607" s="189"/>
      <c r="R607" s="189"/>
      <c r="S607" s="189"/>
      <c r="T607" s="189"/>
      <c r="U607" s="189"/>
      <c r="V607" s="189"/>
      <c r="W607" s="189"/>
      <c r="X607" s="189"/>
      <c r="Y607" s="189"/>
      <c r="Z607" s="189"/>
      <c r="AA607" s="189"/>
      <c r="AB607" s="189"/>
    </row>
    <row r="608" spans="2:28" x14ac:dyDescent="0.25">
      <c r="B608" s="593" t="s">
        <v>190</v>
      </c>
      <c r="C608" s="593"/>
      <c r="D608" s="593"/>
      <c r="E608" s="593"/>
      <c r="F608" s="593"/>
      <c r="G608" s="593"/>
      <c r="H608" s="593"/>
      <c r="I608" s="593"/>
      <c r="J608" s="593"/>
      <c r="K608" s="593"/>
      <c r="L608" s="593"/>
      <c r="M608" s="593"/>
      <c r="N608" s="593"/>
      <c r="O608" s="593"/>
      <c r="P608" s="593"/>
      <c r="Q608" s="593"/>
      <c r="R608" s="593"/>
      <c r="S608" s="593"/>
      <c r="T608" s="593"/>
      <c r="U608" s="593"/>
      <c r="V608" s="593"/>
      <c r="W608" s="593"/>
      <c r="X608" s="593"/>
      <c r="Y608" s="593"/>
      <c r="Z608" s="593"/>
      <c r="AA608" s="593"/>
      <c r="AB608" s="593"/>
    </row>
    <row r="609" spans="2:28" x14ac:dyDescent="0.25">
      <c r="B609" s="593"/>
      <c r="C609" s="593"/>
      <c r="D609" s="593"/>
      <c r="E609" s="593"/>
      <c r="F609" s="593"/>
      <c r="G609" s="593"/>
      <c r="H609" s="593"/>
      <c r="I609" s="593"/>
      <c r="J609" s="593"/>
      <c r="K609" s="593"/>
      <c r="L609" s="593"/>
      <c r="M609" s="593"/>
      <c r="N609" s="593"/>
      <c r="O609" s="593"/>
      <c r="P609" s="593"/>
      <c r="Q609" s="593"/>
      <c r="R609" s="593"/>
      <c r="S609" s="593"/>
      <c r="T609" s="593"/>
      <c r="U609" s="593"/>
      <c r="V609" s="593"/>
      <c r="W609" s="593"/>
      <c r="X609" s="593"/>
      <c r="Y609" s="593"/>
      <c r="Z609" s="593"/>
      <c r="AA609" s="593"/>
      <c r="AB609" s="593"/>
    </row>
    <row r="610" spans="2:28" x14ac:dyDescent="0.25">
      <c r="B610" s="593"/>
      <c r="C610" s="593"/>
      <c r="D610" s="593"/>
      <c r="E610" s="593"/>
      <c r="F610" s="593"/>
      <c r="G610" s="593"/>
      <c r="H610" s="593"/>
      <c r="I610" s="593"/>
      <c r="J610" s="593"/>
      <c r="K610" s="593"/>
      <c r="L610" s="593"/>
      <c r="M610" s="593"/>
      <c r="N610" s="593"/>
      <c r="O610" s="593"/>
      <c r="P610" s="593"/>
      <c r="Q610" s="593"/>
      <c r="R610" s="593"/>
      <c r="S610" s="593"/>
      <c r="T610" s="593"/>
      <c r="U610" s="593"/>
      <c r="V610" s="593"/>
      <c r="W610" s="593"/>
      <c r="X610" s="593"/>
      <c r="Y610" s="593"/>
      <c r="Z610" s="593"/>
      <c r="AA610" s="593"/>
      <c r="AB610" s="593"/>
    </row>
    <row r="611" spans="2:28" x14ac:dyDescent="0.25">
      <c r="B611" s="593"/>
      <c r="C611" s="593"/>
      <c r="D611" s="593"/>
      <c r="E611" s="593"/>
      <c r="F611" s="593"/>
      <c r="G611" s="593"/>
      <c r="H611" s="593"/>
      <c r="I611" s="593"/>
      <c r="J611" s="593"/>
      <c r="K611" s="593"/>
      <c r="L611" s="593"/>
      <c r="M611" s="593"/>
      <c r="N611" s="593"/>
      <c r="O611" s="593"/>
      <c r="P611" s="593"/>
      <c r="Q611" s="593"/>
      <c r="R611" s="593"/>
      <c r="S611" s="593"/>
      <c r="T611" s="593"/>
      <c r="U611" s="593"/>
      <c r="V611" s="593"/>
      <c r="W611" s="593"/>
      <c r="X611" s="593"/>
      <c r="Y611" s="593"/>
      <c r="Z611" s="593"/>
      <c r="AA611" s="593"/>
      <c r="AB611" s="593"/>
    </row>
    <row r="612" spans="2:28" x14ac:dyDescent="0.25">
      <c r="B612" s="593"/>
      <c r="C612" s="593"/>
      <c r="D612" s="593"/>
      <c r="E612" s="593"/>
      <c r="F612" s="593"/>
      <c r="G612" s="593"/>
      <c r="H612" s="593"/>
      <c r="I612" s="593"/>
      <c r="J612" s="593"/>
      <c r="K612" s="593"/>
      <c r="L612" s="593"/>
      <c r="M612" s="593"/>
      <c r="N612" s="593"/>
      <c r="O612" s="593"/>
      <c r="P612" s="593"/>
      <c r="Q612" s="593"/>
      <c r="R612" s="593"/>
      <c r="S612" s="593"/>
      <c r="T612" s="593"/>
      <c r="U612" s="593"/>
      <c r="V612" s="593"/>
      <c r="W612" s="593"/>
      <c r="X612" s="593"/>
      <c r="Y612" s="593"/>
      <c r="Z612" s="593"/>
      <c r="AA612" s="593"/>
      <c r="AB612" s="593"/>
    </row>
    <row r="613" spans="2:28" x14ac:dyDescent="0.25">
      <c r="B613" s="593"/>
      <c r="C613" s="593"/>
      <c r="D613" s="593"/>
      <c r="E613" s="593"/>
      <c r="F613" s="593"/>
      <c r="G613" s="593"/>
      <c r="H613" s="593"/>
      <c r="I613" s="593"/>
      <c r="J613" s="593"/>
      <c r="K613" s="593"/>
      <c r="L613" s="593"/>
      <c r="M613" s="593"/>
      <c r="N613" s="593"/>
      <c r="O613" s="593"/>
      <c r="P613" s="593"/>
      <c r="Q613" s="593"/>
      <c r="R613" s="593"/>
      <c r="S613" s="593"/>
      <c r="T613" s="593"/>
      <c r="U613" s="593"/>
      <c r="V613" s="593"/>
      <c r="W613" s="593"/>
      <c r="X613" s="593"/>
      <c r="Y613" s="593"/>
      <c r="Z613" s="593"/>
      <c r="AA613" s="593"/>
      <c r="AB613" s="593"/>
    </row>
    <row r="614" spans="2:28" x14ac:dyDescent="0.25">
      <c r="B614" s="593"/>
      <c r="C614" s="593"/>
      <c r="D614" s="593"/>
      <c r="E614" s="593"/>
      <c r="F614" s="593"/>
      <c r="G614" s="593"/>
      <c r="H614" s="593"/>
      <c r="I614" s="593"/>
      <c r="J614" s="593"/>
      <c r="K614" s="593"/>
      <c r="L614" s="593"/>
      <c r="M614" s="593"/>
      <c r="N614" s="593"/>
      <c r="O614" s="593"/>
      <c r="P614" s="593"/>
      <c r="Q614" s="593"/>
      <c r="R614" s="593"/>
      <c r="S614" s="593"/>
      <c r="T614" s="593"/>
      <c r="U614" s="593"/>
      <c r="V614" s="593"/>
      <c r="W614" s="593"/>
      <c r="X614" s="593"/>
      <c r="Y614" s="593"/>
      <c r="Z614" s="593"/>
      <c r="AA614" s="593"/>
      <c r="AB614" s="593"/>
    </row>
    <row r="615" spans="2:28" x14ac:dyDescent="0.25">
      <c r="B615" s="593"/>
      <c r="C615" s="593"/>
      <c r="D615" s="593"/>
      <c r="E615" s="593"/>
      <c r="F615" s="593"/>
      <c r="G615" s="593"/>
      <c r="H615" s="593"/>
      <c r="I615" s="593"/>
      <c r="J615" s="593"/>
      <c r="K615" s="593"/>
      <c r="L615" s="593"/>
      <c r="M615" s="593"/>
      <c r="N615" s="593"/>
      <c r="O615" s="593"/>
      <c r="P615" s="593"/>
      <c r="Q615" s="593"/>
      <c r="R615" s="593"/>
      <c r="S615" s="593"/>
      <c r="T615" s="593"/>
      <c r="U615" s="593"/>
      <c r="V615" s="593"/>
      <c r="W615" s="593"/>
      <c r="X615" s="593"/>
      <c r="Y615" s="593"/>
      <c r="Z615" s="593"/>
      <c r="AA615" s="593"/>
      <c r="AB615" s="593"/>
    </row>
    <row r="616" spans="2:28" x14ac:dyDescent="0.25">
      <c r="B616" s="593"/>
      <c r="C616" s="593"/>
      <c r="D616" s="593"/>
      <c r="E616" s="593"/>
      <c r="F616" s="593"/>
      <c r="G616" s="593"/>
      <c r="H616" s="593"/>
      <c r="I616" s="593"/>
      <c r="J616" s="593"/>
      <c r="K616" s="593"/>
      <c r="L616" s="593"/>
      <c r="M616" s="593"/>
      <c r="N616" s="593"/>
      <c r="O616" s="593"/>
      <c r="P616" s="593"/>
      <c r="Q616" s="593"/>
      <c r="R616" s="593"/>
      <c r="S616" s="593"/>
      <c r="T616" s="593"/>
      <c r="U616" s="593"/>
      <c r="V616" s="593"/>
      <c r="W616" s="593"/>
      <c r="X616" s="593"/>
      <c r="Y616" s="593"/>
      <c r="Z616" s="593"/>
      <c r="AA616" s="593"/>
      <c r="AB616" s="593"/>
    </row>
    <row r="617" spans="2:28" x14ac:dyDescent="0.25">
      <c r="B617" s="593"/>
      <c r="C617" s="593"/>
      <c r="D617" s="593"/>
      <c r="E617" s="593"/>
      <c r="F617" s="593"/>
      <c r="G617" s="593"/>
      <c r="H617" s="593"/>
      <c r="I617" s="593"/>
      <c r="J617" s="593"/>
      <c r="K617" s="593"/>
      <c r="L617" s="593"/>
      <c r="M617" s="593"/>
      <c r="N617" s="593"/>
      <c r="O617" s="593"/>
      <c r="P617" s="593"/>
      <c r="Q617" s="593"/>
      <c r="R617" s="593"/>
      <c r="S617" s="593"/>
      <c r="T617" s="593"/>
      <c r="U617" s="593"/>
      <c r="V617" s="593"/>
      <c r="W617" s="593"/>
      <c r="X617" s="593"/>
      <c r="Y617" s="593"/>
      <c r="Z617" s="593"/>
      <c r="AA617" s="593"/>
      <c r="AB617" s="593"/>
    </row>
    <row r="618" spans="2:28" x14ac:dyDescent="0.25">
      <c r="B618" s="12" t="s">
        <v>9</v>
      </c>
      <c r="C618" s="189"/>
      <c r="D618" s="189"/>
      <c r="E618" s="189"/>
      <c r="F618" s="189"/>
      <c r="G618" s="189"/>
      <c r="H618" s="189"/>
      <c r="I618" s="189"/>
      <c r="J618" s="189"/>
      <c r="K618" s="189"/>
      <c r="L618" s="189"/>
      <c r="M618" s="189"/>
      <c r="N618" s="189"/>
      <c r="O618" s="189"/>
      <c r="P618" s="189"/>
      <c r="Q618" s="189"/>
      <c r="R618" s="189"/>
      <c r="S618" s="189"/>
      <c r="T618" s="189"/>
      <c r="U618" s="189"/>
      <c r="V618" s="189"/>
      <c r="W618" s="189"/>
      <c r="X618" s="189"/>
      <c r="Y618" s="189"/>
      <c r="Z618" s="189"/>
      <c r="AA618" s="189"/>
      <c r="AB618" s="189"/>
    </row>
    <row r="619" spans="2:28" x14ac:dyDescent="0.25">
      <c r="B619" s="12" t="s">
        <v>8</v>
      </c>
      <c r="C619" s="189"/>
      <c r="D619" s="189"/>
      <c r="E619" s="189"/>
      <c r="F619" s="189"/>
      <c r="G619" s="189"/>
      <c r="H619" s="189"/>
      <c r="I619" s="189"/>
      <c r="J619" s="189"/>
      <c r="K619" s="189"/>
      <c r="L619" s="189"/>
      <c r="M619" s="189"/>
      <c r="N619" s="189"/>
      <c r="O619" s="189"/>
      <c r="P619" s="189"/>
      <c r="Q619" s="189"/>
      <c r="R619" s="189"/>
      <c r="S619" s="189"/>
      <c r="T619" s="189"/>
      <c r="U619" s="189"/>
      <c r="V619" s="189"/>
      <c r="W619" s="189"/>
      <c r="X619" s="189"/>
      <c r="Y619" s="189"/>
      <c r="Z619" s="189"/>
      <c r="AA619" s="189"/>
      <c r="AB619" s="189"/>
    </row>
    <row r="620" spans="2:28" x14ac:dyDescent="0.25">
      <c r="B620" s="12" t="s">
        <v>7</v>
      </c>
      <c r="C620" s="189"/>
      <c r="D620" s="189"/>
      <c r="E620" s="189"/>
      <c r="F620" s="189"/>
      <c r="G620" s="189"/>
      <c r="H620" s="189"/>
      <c r="I620" s="189"/>
      <c r="J620" s="189"/>
      <c r="K620" s="189"/>
      <c r="L620" s="189"/>
      <c r="M620" s="189"/>
      <c r="N620" s="189"/>
      <c r="O620" s="189"/>
      <c r="P620" s="189"/>
      <c r="Q620" s="189"/>
      <c r="R620" s="189"/>
      <c r="S620" s="189"/>
      <c r="T620" s="189"/>
      <c r="U620" s="189"/>
      <c r="V620" s="189"/>
      <c r="W620" s="189"/>
      <c r="X620" s="189"/>
      <c r="Y620" s="189"/>
      <c r="Z620" s="189"/>
      <c r="AA620" s="189"/>
      <c r="AB620" s="189"/>
    </row>
    <row r="621" spans="2:28" x14ac:dyDescent="0.25">
      <c r="B621" s="13" t="s">
        <v>6</v>
      </c>
      <c r="C621" s="189"/>
      <c r="D621" s="189"/>
      <c r="E621" s="189"/>
      <c r="F621" s="189"/>
      <c r="G621" s="189"/>
      <c r="H621" s="189"/>
      <c r="I621" s="189"/>
      <c r="J621" s="189"/>
      <c r="K621" s="189"/>
      <c r="L621" s="189"/>
      <c r="M621" s="189"/>
      <c r="N621" s="189"/>
      <c r="O621" s="189"/>
      <c r="P621" s="189"/>
      <c r="Q621" s="189"/>
      <c r="R621" s="189"/>
      <c r="S621" s="189"/>
      <c r="T621" s="189"/>
      <c r="U621" s="189"/>
      <c r="V621" s="189"/>
      <c r="W621" s="189"/>
      <c r="X621" s="189"/>
      <c r="Y621" s="189"/>
      <c r="Z621" s="189"/>
      <c r="AA621" s="189"/>
      <c r="AB621" s="189"/>
    </row>
    <row r="622" spans="2:28" x14ac:dyDescent="0.25">
      <c r="B622" s="13" t="s">
        <v>151</v>
      </c>
      <c r="C622" s="189"/>
      <c r="D622" s="189"/>
      <c r="E622" s="189"/>
      <c r="F622" s="189"/>
      <c r="G622" s="189"/>
      <c r="H622" s="189"/>
      <c r="I622" s="189"/>
      <c r="J622" s="189"/>
      <c r="K622" s="189"/>
      <c r="L622" s="189"/>
      <c r="M622" s="189"/>
      <c r="N622" s="189"/>
      <c r="O622" s="189"/>
      <c r="P622" s="189"/>
      <c r="Q622" s="189"/>
      <c r="R622" s="189"/>
      <c r="S622" s="189"/>
      <c r="T622" s="189"/>
      <c r="U622" s="189"/>
      <c r="V622" s="189"/>
      <c r="W622" s="189"/>
      <c r="X622" s="189"/>
      <c r="Y622" s="189"/>
      <c r="Z622" s="189"/>
      <c r="AA622" s="189"/>
      <c r="AB622" s="189"/>
    </row>
    <row r="623" spans="2:28" x14ac:dyDescent="0.25">
      <c r="B623" s="13" t="s">
        <v>156</v>
      </c>
      <c r="C623" s="189"/>
      <c r="D623" s="189"/>
      <c r="E623" s="189"/>
      <c r="F623" s="189"/>
      <c r="G623" s="189"/>
      <c r="H623" s="189"/>
      <c r="I623" s="189"/>
      <c r="J623" s="189"/>
      <c r="K623" s="189"/>
      <c r="L623" s="189"/>
      <c r="M623" s="189"/>
      <c r="N623" s="189"/>
      <c r="O623" s="189"/>
      <c r="P623" s="189"/>
      <c r="Q623" s="189"/>
      <c r="R623" s="189"/>
      <c r="S623" s="189"/>
      <c r="T623" s="189"/>
      <c r="U623" s="189"/>
      <c r="V623" s="189"/>
      <c r="W623" s="189"/>
      <c r="X623" s="189"/>
      <c r="Y623" s="189"/>
      <c r="Z623" s="189"/>
      <c r="AA623" s="189"/>
      <c r="AB623" s="189"/>
    </row>
    <row r="624" spans="2:28" x14ac:dyDescent="0.25">
      <c r="B624" s="13" t="s">
        <v>161</v>
      </c>
      <c r="C624" s="189"/>
      <c r="D624" s="189"/>
      <c r="E624" s="189"/>
      <c r="F624" s="189"/>
      <c r="G624" s="189"/>
      <c r="H624" s="189"/>
      <c r="I624" s="189"/>
      <c r="J624" s="189"/>
      <c r="K624" s="189"/>
      <c r="L624" s="189"/>
      <c r="M624" s="189"/>
      <c r="N624" s="189"/>
      <c r="O624" s="189"/>
      <c r="P624" s="189"/>
      <c r="Q624" s="189"/>
      <c r="R624" s="189"/>
      <c r="S624" s="189"/>
      <c r="T624" s="189"/>
      <c r="U624" s="189"/>
      <c r="V624" s="189"/>
      <c r="W624" s="189"/>
      <c r="X624" s="189"/>
      <c r="Y624" s="189"/>
      <c r="Z624" s="189"/>
      <c r="AA624" s="189"/>
      <c r="AB624" s="189"/>
    </row>
    <row r="625" spans="2:28" x14ac:dyDescent="0.25">
      <c r="B625" s="13" t="s">
        <v>166</v>
      </c>
      <c r="C625" s="189"/>
      <c r="D625" s="189"/>
      <c r="E625" s="189"/>
      <c r="F625" s="189"/>
      <c r="G625" s="189"/>
      <c r="H625" s="189"/>
      <c r="I625" s="189"/>
      <c r="J625" s="189"/>
      <c r="K625" s="189"/>
      <c r="L625" s="189"/>
      <c r="M625" s="189"/>
      <c r="N625" s="189"/>
      <c r="O625" s="189"/>
      <c r="P625" s="189"/>
      <c r="Q625" s="189"/>
      <c r="R625" s="189"/>
      <c r="S625" s="189"/>
      <c r="T625" s="189"/>
      <c r="U625" s="189"/>
      <c r="V625" s="189"/>
      <c r="W625" s="189"/>
      <c r="X625" s="189"/>
      <c r="Y625" s="189"/>
      <c r="Z625" s="189"/>
      <c r="AA625" s="189"/>
      <c r="AB625" s="189"/>
    </row>
    <row r="626" spans="2:28" x14ac:dyDescent="0.25">
      <c r="B626" s="13" t="s">
        <v>174</v>
      </c>
      <c r="C626" s="189"/>
      <c r="D626" s="189"/>
      <c r="E626" s="189"/>
      <c r="F626" s="189"/>
      <c r="G626" s="189"/>
      <c r="H626" s="189"/>
      <c r="I626" s="189"/>
      <c r="J626" s="189"/>
      <c r="K626" s="189"/>
      <c r="L626" s="189"/>
      <c r="M626" s="189"/>
      <c r="N626" s="189"/>
      <c r="O626" s="189"/>
      <c r="P626" s="189"/>
      <c r="Q626" s="189"/>
      <c r="R626" s="189"/>
      <c r="S626" s="189"/>
      <c r="T626" s="189"/>
      <c r="U626" s="189"/>
      <c r="V626" s="189"/>
      <c r="W626" s="189"/>
      <c r="X626" s="189"/>
      <c r="Y626" s="189"/>
      <c r="Z626" s="189"/>
      <c r="AA626" s="189"/>
      <c r="AB626" s="189"/>
    </row>
    <row r="627" spans="2:28" x14ac:dyDescent="0.25">
      <c r="B627" s="13" t="s">
        <v>183</v>
      </c>
      <c r="C627" s="189"/>
      <c r="D627" s="189"/>
      <c r="E627" s="189"/>
      <c r="F627" s="189"/>
      <c r="G627" s="189"/>
      <c r="H627" s="189"/>
      <c r="I627" s="189"/>
      <c r="J627" s="189"/>
      <c r="K627" s="189"/>
      <c r="L627" s="189"/>
      <c r="M627" s="189"/>
      <c r="N627" s="189"/>
      <c r="O627" s="189"/>
      <c r="P627" s="189"/>
      <c r="Q627" s="189"/>
      <c r="R627" s="189"/>
      <c r="S627" s="189"/>
      <c r="T627" s="189"/>
      <c r="U627" s="189"/>
      <c r="V627" s="189"/>
      <c r="W627" s="189"/>
      <c r="X627" s="189"/>
      <c r="Y627" s="189"/>
      <c r="Z627" s="189"/>
      <c r="AA627" s="189"/>
      <c r="AB627" s="189"/>
    </row>
    <row r="628" spans="2:28" x14ac:dyDescent="0.25">
      <c r="B628" s="13" t="s">
        <v>189</v>
      </c>
      <c r="C628" s="189"/>
      <c r="D628" s="189"/>
      <c r="E628" s="189"/>
      <c r="F628" s="189"/>
      <c r="G628" s="189"/>
      <c r="H628" s="189"/>
      <c r="I628" s="189"/>
      <c r="J628" s="189"/>
      <c r="K628" s="189"/>
      <c r="L628" s="189"/>
      <c r="M628" s="189"/>
      <c r="N628" s="189"/>
      <c r="O628" s="189"/>
      <c r="P628" s="189"/>
      <c r="Q628" s="189"/>
      <c r="R628" s="189"/>
      <c r="S628" s="189"/>
      <c r="T628" s="189"/>
      <c r="U628" s="189"/>
      <c r="V628" s="189"/>
      <c r="W628" s="189"/>
      <c r="X628" s="189"/>
      <c r="Y628" s="189"/>
      <c r="Z628" s="189"/>
      <c r="AA628" s="189"/>
      <c r="AB628" s="189"/>
    </row>
    <row r="629" spans="2:28" x14ac:dyDescent="0.25">
      <c r="B629" s="13" t="s">
        <v>195</v>
      </c>
      <c r="C629" s="189"/>
      <c r="D629" s="189"/>
      <c r="E629" s="189"/>
      <c r="F629" s="189"/>
      <c r="G629" s="189"/>
      <c r="H629" s="189"/>
      <c r="I629" s="189"/>
      <c r="J629" s="189"/>
      <c r="K629" s="189"/>
      <c r="L629" s="189"/>
      <c r="M629" s="189"/>
      <c r="N629" s="189"/>
      <c r="O629" s="189"/>
      <c r="P629" s="189"/>
      <c r="Q629" s="189"/>
      <c r="R629" s="189"/>
      <c r="S629" s="189"/>
      <c r="T629" s="189"/>
      <c r="U629" s="189"/>
      <c r="V629" s="189"/>
      <c r="W629" s="189"/>
      <c r="X629" s="189"/>
      <c r="Y629" s="189"/>
      <c r="Z629" s="189"/>
      <c r="AA629" s="189"/>
      <c r="AB629" s="189"/>
    </row>
    <row r="630" spans="2:28" x14ac:dyDescent="0.25">
      <c r="B630" s="13" t="s">
        <v>196</v>
      </c>
    </row>
    <row r="631" spans="2:28" ht="15.75" thickBot="1" x14ac:dyDescent="0.3"/>
    <row r="632" spans="2:28" ht="15.75" thickBot="1" x14ac:dyDescent="0.3">
      <c r="B632" s="590" t="s">
        <v>230</v>
      </c>
      <c r="C632" s="591"/>
      <c r="D632" s="591"/>
      <c r="E632" s="591"/>
      <c r="F632" s="591"/>
      <c r="G632" s="591"/>
      <c r="H632" s="591"/>
      <c r="I632" s="591"/>
      <c r="J632" s="591"/>
      <c r="K632" s="591"/>
      <c r="L632" s="591"/>
      <c r="M632" s="591"/>
      <c r="N632" s="591"/>
      <c r="O632" s="591"/>
      <c r="P632" s="591"/>
      <c r="Q632" s="591"/>
      <c r="R632" s="591"/>
      <c r="S632" s="591"/>
      <c r="T632" s="591"/>
      <c r="U632" s="591"/>
      <c r="V632" s="591"/>
      <c r="W632" s="591"/>
      <c r="X632" s="592"/>
      <c r="Y632" s="189"/>
      <c r="Z632" s="189"/>
      <c r="AA632" s="189"/>
      <c r="AB632" s="189"/>
    </row>
    <row r="633" spans="2:28" ht="15.75" thickBot="1" x14ac:dyDescent="0.3">
      <c r="B633" s="247" t="s">
        <v>105</v>
      </c>
      <c r="C633" s="263">
        <v>0</v>
      </c>
      <c r="D633" s="263">
        <v>1</v>
      </c>
      <c r="E633" s="263">
        <v>2</v>
      </c>
      <c r="F633" s="263">
        <v>3</v>
      </c>
      <c r="G633" s="263">
        <v>4</v>
      </c>
      <c r="H633" s="263">
        <v>5</v>
      </c>
      <c r="I633" s="263">
        <v>6</v>
      </c>
      <c r="J633" s="263">
        <v>7</v>
      </c>
      <c r="K633" s="263">
        <v>8</v>
      </c>
      <c r="L633" s="263">
        <v>9</v>
      </c>
      <c r="M633" s="263">
        <v>10</v>
      </c>
      <c r="N633" s="263">
        <v>11</v>
      </c>
      <c r="O633" s="263">
        <v>12</v>
      </c>
      <c r="P633" s="263">
        <v>13</v>
      </c>
      <c r="Q633" s="263">
        <v>14</v>
      </c>
      <c r="R633" s="263">
        <v>15</v>
      </c>
      <c r="S633" s="263">
        <v>16</v>
      </c>
      <c r="T633" s="263">
        <v>17</v>
      </c>
      <c r="U633" s="263">
        <v>18</v>
      </c>
      <c r="V633" s="263">
        <v>19</v>
      </c>
      <c r="W633" s="262" t="s">
        <v>106</v>
      </c>
      <c r="X633" s="248" t="s">
        <v>5</v>
      </c>
      <c r="Y633" s="189"/>
      <c r="Z633" s="628" t="s">
        <v>138</v>
      </c>
      <c r="AA633" s="628" t="s">
        <v>136</v>
      </c>
      <c r="AB633" s="631" t="s">
        <v>137</v>
      </c>
    </row>
    <row r="634" spans="2:28" x14ac:dyDescent="0.25">
      <c r="B634" s="251" t="s">
        <v>102</v>
      </c>
      <c r="C634" s="253"/>
      <c r="D634" s="253"/>
      <c r="E634" s="256">
        <v>9</v>
      </c>
      <c r="F634" s="258">
        <v>52</v>
      </c>
      <c r="G634" s="257">
        <v>4</v>
      </c>
      <c r="H634" s="257">
        <v>2</v>
      </c>
      <c r="I634" s="259">
        <v>1</v>
      </c>
      <c r="J634" s="259"/>
      <c r="K634" s="259"/>
      <c r="L634" s="260"/>
      <c r="M634" s="260"/>
      <c r="N634" s="256"/>
      <c r="O634" s="256"/>
      <c r="P634" s="256"/>
      <c r="Q634" s="256"/>
      <c r="R634" s="256"/>
      <c r="S634" s="256"/>
      <c r="T634" s="256"/>
      <c r="U634" s="256"/>
      <c r="V634" s="256"/>
      <c r="W634" s="256"/>
      <c r="X634" s="358">
        <v>68</v>
      </c>
      <c r="Y634" s="189"/>
      <c r="Z634" s="629"/>
      <c r="AA634" s="629"/>
      <c r="AB634" s="631"/>
    </row>
    <row r="635" spans="2:28" x14ac:dyDescent="0.25">
      <c r="B635" s="255" t="s">
        <v>103</v>
      </c>
      <c r="C635" s="250"/>
      <c r="D635" s="250"/>
      <c r="E635" s="256"/>
      <c r="F635" s="257">
        <v>23</v>
      </c>
      <c r="G635" s="258">
        <v>144</v>
      </c>
      <c r="H635" s="257">
        <v>8</v>
      </c>
      <c r="I635" s="257"/>
      <c r="J635" s="259"/>
      <c r="K635" s="259"/>
      <c r="L635" s="259"/>
      <c r="M635" s="260"/>
      <c r="N635" s="260"/>
      <c r="O635" s="256"/>
      <c r="P635" s="256"/>
      <c r="Q635" s="256"/>
      <c r="R635" s="256"/>
      <c r="S635" s="256"/>
      <c r="T635" s="256"/>
      <c r="U635" s="256"/>
      <c r="V635" s="256"/>
      <c r="W635" s="256"/>
      <c r="X635" s="359">
        <v>175</v>
      </c>
      <c r="Y635" s="189"/>
      <c r="Z635" s="630"/>
      <c r="AA635" s="630"/>
      <c r="AB635" s="631"/>
    </row>
    <row r="636" spans="2:28" x14ac:dyDescent="0.25">
      <c r="B636" s="254" t="s">
        <v>17</v>
      </c>
      <c r="C636" s="250"/>
      <c r="D636" s="250"/>
      <c r="E636" s="256"/>
      <c r="F636" s="259">
        <v>3</v>
      </c>
      <c r="G636" s="257">
        <v>357</v>
      </c>
      <c r="H636" s="261">
        <v>1730</v>
      </c>
      <c r="I636" s="257">
        <v>90</v>
      </c>
      <c r="J636" s="257">
        <v>6</v>
      </c>
      <c r="K636" s="259">
        <v>2</v>
      </c>
      <c r="L636" s="259">
        <v>4</v>
      </c>
      <c r="M636" s="259">
        <v>4</v>
      </c>
      <c r="N636" s="260">
        <v>3</v>
      </c>
      <c r="O636" s="260">
        <v>8</v>
      </c>
      <c r="P636" s="260">
        <v>5</v>
      </c>
      <c r="Q636" s="256">
        <v>3</v>
      </c>
      <c r="R636" s="256">
        <v>3</v>
      </c>
      <c r="S636" s="256">
        <v>2</v>
      </c>
      <c r="T636" s="256">
        <v>3</v>
      </c>
      <c r="U636" s="256"/>
      <c r="V636" s="256">
        <v>2</v>
      </c>
      <c r="W636" s="256">
        <v>2</v>
      </c>
      <c r="X636" s="360">
        <v>2227</v>
      </c>
      <c r="Y636" s="189"/>
      <c r="Z636" s="455" t="s">
        <v>17</v>
      </c>
      <c r="AA636" s="153">
        <f>SUM(K636:W636)</f>
        <v>41</v>
      </c>
      <c r="AB636" s="188">
        <f>AA636/X636</f>
        <v>1.8410417602155366E-2</v>
      </c>
    </row>
    <row r="637" spans="2:28" x14ac:dyDescent="0.25">
      <c r="B637" s="254" t="s">
        <v>107</v>
      </c>
      <c r="C637" s="250"/>
      <c r="D637" s="250"/>
      <c r="E637" s="256"/>
      <c r="F637" s="260"/>
      <c r="G637" s="259">
        <v>3</v>
      </c>
      <c r="H637" s="257">
        <v>418</v>
      </c>
      <c r="I637" s="261">
        <v>1955</v>
      </c>
      <c r="J637" s="257">
        <v>414</v>
      </c>
      <c r="K637" s="257">
        <v>95</v>
      </c>
      <c r="L637" s="259">
        <v>15</v>
      </c>
      <c r="M637" s="259">
        <v>8</v>
      </c>
      <c r="N637" s="259">
        <v>4</v>
      </c>
      <c r="O637" s="260"/>
      <c r="P637" s="260"/>
      <c r="Q637" s="260"/>
      <c r="R637" s="260"/>
      <c r="S637" s="260"/>
      <c r="T637" s="260"/>
      <c r="U637" s="260"/>
      <c r="V637" s="260"/>
      <c r="W637" s="260"/>
      <c r="X637" s="360">
        <v>2912</v>
      </c>
      <c r="Y637" s="189"/>
      <c r="Z637" s="455" t="s">
        <v>107</v>
      </c>
      <c r="AA637" s="153">
        <f>SUM(L637:W637)</f>
        <v>27</v>
      </c>
      <c r="AB637" s="188">
        <f t="shared" ref="AB637:AB647" si="24">AA637/X637</f>
        <v>9.271978021978022E-3</v>
      </c>
    </row>
    <row r="638" spans="2:28" x14ac:dyDescent="0.25">
      <c r="B638" s="254" t="s">
        <v>108</v>
      </c>
      <c r="C638" s="250"/>
      <c r="D638" s="250"/>
      <c r="E638" s="256"/>
      <c r="F638" s="260"/>
      <c r="G638" s="260"/>
      <c r="H638" s="259">
        <v>3</v>
      </c>
      <c r="I638" s="257">
        <v>378</v>
      </c>
      <c r="J638" s="261">
        <v>1774</v>
      </c>
      <c r="K638" s="257">
        <v>472</v>
      </c>
      <c r="L638" s="257">
        <v>135</v>
      </c>
      <c r="M638" s="259">
        <v>55</v>
      </c>
      <c r="N638" s="259">
        <v>13</v>
      </c>
      <c r="O638" s="259">
        <v>3</v>
      </c>
      <c r="P638" s="260">
        <v>1</v>
      </c>
      <c r="Q638" s="260"/>
      <c r="R638" s="260"/>
      <c r="S638" s="260"/>
      <c r="T638" s="260"/>
      <c r="U638" s="260"/>
      <c r="V638" s="260"/>
      <c r="W638" s="260">
        <v>2</v>
      </c>
      <c r="X638" s="360">
        <v>2836</v>
      </c>
      <c r="Y638" s="189"/>
      <c r="Z638" s="455" t="s">
        <v>108</v>
      </c>
      <c r="AA638" s="153">
        <f>SUM(M638:W638)</f>
        <v>74</v>
      </c>
      <c r="AB638" s="188">
        <f t="shared" si="24"/>
        <v>2.609308885754584E-2</v>
      </c>
    </row>
    <row r="639" spans="2:28" x14ac:dyDescent="0.25">
      <c r="B639" s="254" t="s">
        <v>109</v>
      </c>
      <c r="C639" s="250"/>
      <c r="D639" s="250"/>
      <c r="E639" s="256"/>
      <c r="F639" s="256"/>
      <c r="G639" s="260"/>
      <c r="H639" s="260"/>
      <c r="I639" s="259">
        <v>2</v>
      </c>
      <c r="J639" s="257">
        <v>353</v>
      </c>
      <c r="K639" s="261">
        <v>1704</v>
      </c>
      <c r="L639" s="257">
        <v>531</v>
      </c>
      <c r="M639" s="257">
        <v>135</v>
      </c>
      <c r="N639" s="259">
        <v>36</v>
      </c>
      <c r="O639" s="259">
        <v>33</v>
      </c>
      <c r="P639" s="259">
        <v>14</v>
      </c>
      <c r="Q639" s="260">
        <v>7</v>
      </c>
      <c r="R639" s="260">
        <v>1</v>
      </c>
      <c r="S639" s="260">
        <v>3</v>
      </c>
      <c r="T639" s="260"/>
      <c r="U639" s="260"/>
      <c r="V639" s="260"/>
      <c r="W639" s="260"/>
      <c r="X639" s="360">
        <v>2819</v>
      </c>
      <c r="Y639" s="189"/>
      <c r="Z639" s="455" t="s">
        <v>109</v>
      </c>
      <c r="AA639" s="153">
        <f>SUM(N639:W639)</f>
        <v>94</v>
      </c>
      <c r="AB639" s="188">
        <f t="shared" si="24"/>
        <v>3.3345157857396238E-2</v>
      </c>
    </row>
    <row r="640" spans="2:28" x14ac:dyDescent="0.25">
      <c r="B640" s="254" t="s">
        <v>110</v>
      </c>
      <c r="C640" s="250"/>
      <c r="D640" s="250"/>
      <c r="E640" s="256"/>
      <c r="F640" s="256"/>
      <c r="G640" s="256"/>
      <c r="H640" s="260"/>
      <c r="I640" s="260"/>
      <c r="J640" s="259">
        <v>1</v>
      </c>
      <c r="K640" s="257">
        <v>353</v>
      </c>
      <c r="L640" s="261">
        <v>1517</v>
      </c>
      <c r="M640" s="257">
        <v>494</v>
      </c>
      <c r="N640" s="257">
        <v>178</v>
      </c>
      <c r="O640" s="259">
        <v>71</v>
      </c>
      <c r="P640" s="259">
        <v>29</v>
      </c>
      <c r="Q640" s="259">
        <v>14</v>
      </c>
      <c r="R640" s="260">
        <v>5</v>
      </c>
      <c r="S640" s="260">
        <v>3</v>
      </c>
      <c r="T640" s="260">
        <v>1</v>
      </c>
      <c r="U640" s="260"/>
      <c r="V640" s="260"/>
      <c r="W640" s="260"/>
      <c r="X640" s="360">
        <v>2666</v>
      </c>
      <c r="Y640" s="189"/>
      <c r="Z640" s="455" t="s">
        <v>110</v>
      </c>
      <c r="AA640" s="153">
        <f>SUM(O640:W640)</f>
        <v>123</v>
      </c>
      <c r="AB640" s="188">
        <f t="shared" si="24"/>
        <v>4.6136534133533386E-2</v>
      </c>
    </row>
    <row r="641" spans="2:28" x14ac:dyDescent="0.25">
      <c r="B641" s="254" t="s">
        <v>111</v>
      </c>
      <c r="C641" s="250"/>
      <c r="D641" s="250"/>
      <c r="E641" s="256"/>
      <c r="F641" s="256"/>
      <c r="G641" s="256"/>
      <c r="H641" s="256"/>
      <c r="I641" s="260">
        <v>1</v>
      </c>
      <c r="J641" s="260"/>
      <c r="K641" s="259">
        <v>2</v>
      </c>
      <c r="L641" s="257">
        <v>315</v>
      </c>
      <c r="M641" s="261">
        <v>1417</v>
      </c>
      <c r="N641" s="257">
        <v>531</v>
      </c>
      <c r="O641" s="257">
        <v>227</v>
      </c>
      <c r="P641" s="259">
        <v>109</v>
      </c>
      <c r="Q641" s="259">
        <v>32</v>
      </c>
      <c r="R641" s="259">
        <v>12</v>
      </c>
      <c r="S641" s="260">
        <v>4</v>
      </c>
      <c r="T641" s="260">
        <v>3</v>
      </c>
      <c r="U641" s="260"/>
      <c r="V641" s="260">
        <v>1</v>
      </c>
      <c r="W641" s="260"/>
      <c r="X641" s="360">
        <v>2654</v>
      </c>
      <c r="Y641" s="189"/>
      <c r="Z641" s="455" t="s">
        <v>111</v>
      </c>
      <c r="AA641" s="153">
        <f>SUM(P641:W641)</f>
        <v>161</v>
      </c>
      <c r="AB641" s="188">
        <f t="shared" si="24"/>
        <v>6.0663149962321028E-2</v>
      </c>
    </row>
    <row r="642" spans="2:28" x14ac:dyDescent="0.25">
      <c r="B642" s="254" t="s">
        <v>112</v>
      </c>
      <c r="C642" s="250"/>
      <c r="D642" s="250"/>
      <c r="E642" s="256"/>
      <c r="F642" s="256"/>
      <c r="G642" s="256"/>
      <c r="H642" s="256"/>
      <c r="I642" s="256"/>
      <c r="J642" s="260"/>
      <c r="K642" s="260"/>
      <c r="L642" s="259"/>
      <c r="M642" s="257">
        <v>255</v>
      </c>
      <c r="N642" s="261">
        <v>1324</v>
      </c>
      <c r="O642" s="257">
        <v>683</v>
      </c>
      <c r="P642" s="257">
        <v>391</v>
      </c>
      <c r="Q642" s="259">
        <v>189</v>
      </c>
      <c r="R642" s="259">
        <v>39</v>
      </c>
      <c r="S642" s="259">
        <v>13</v>
      </c>
      <c r="T642" s="260">
        <v>2</v>
      </c>
      <c r="U642" s="260">
        <v>1</v>
      </c>
      <c r="V642" s="260"/>
      <c r="W642" s="260">
        <v>2</v>
      </c>
      <c r="X642" s="360">
        <v>2899</v>
      </c>
      <c r="Y642" s="189"/>
      <c r="Z642" s="455" t="s">
        <v>112</v>
      </c>
      <c r="AA642" s="153">
        <f>SUM(Q642:W642)</f>
        <v>246</v>
      </c>
      <c r="AB642" s="188">
        <f t="shared" si="24"/>
        <v>8.4856847188685761E-2</v>
      </c>
    </row>
    <row r="643" spans="2:28" x14ac:dyDescent="0.25">
      <c r="B643" s="254" t="s">
        <v>113</v>
      </c>
      <c r="C643" s="250"/>
      <c r="D643" s="250"/>
      <c r="E643" s="256"/>
      <c r="F643" s="256"/>
      <c r="G643" s="256"/>
      <c r="H643" s="256"/>
      <c r="I643" s="256"/>
      <c r="J643" s="256"/>
      <c r="K643" s="260"/>
      <c r="L643" s="260"/>
      <c r="M643" s="259">
        <v>6</v>
      </c>
      <c r="N643" s="257">
        <v>283</v>
      </c>
      <c r="O643" s="261">
        <v>1153</v>
      </c>
      <c r="P643" s="257">
        <v>706</v>
      </c>
      <c r="Q643" s="257">
        <v>420</v>
      </c>
      <c r="R643" s="259">
        <v>170</v>
      </c>
      <c r="S643" s="259">
        <v>38</v>
      </c>
      <c r="T643" s="259">
        <v>3</v>
      </c>
      <c r="U643" s="260">
        <v>1</v>
      </c>
      <c r="V643" s="260">
        <v>1</v>
      </c>
      <c r="W643" s="260"/>
      <c r="X643" s="360">
        <v>2781</v>
      </c>
      <c r="Y643" s="189"/>
      <c r="Z643" s="455" t="s">
        <v>113</v>
      </c>
      <c r="AA643" s="153">
        <f>SUM(R643:W643)</f>
        <v>213</v>
      </c>
      <c r="AB643" s="188">
        <f t="shared" si="24"/>
        <v>7.6591154261057171E-2</v>
      </c>
    </row>
    <row r="644" spans="2:28" x14ac:dyDescent="0.25">
      <c r="B644" s="254" t="s">
        <v>114</v>
      </c>
      <c r="C644" s="250"/>
      <c r="D644" s="250"/>
      <c r="E644" s="256"/>
      <c r="F644" s="256"/>
      <c r="G644" s="256"/>
      <c r="H644" s="256"/>
      <c r="I644" s="256"/>
      <c r="J644" s="256"/>
      <c r="K644" s="256"/>
      <c r="L644" s="260"/>
      <c r="M644" s="260"/>
      <c r="N644" s="259">
        <v>3</v>
      </c>
      <c r="O644" s="257">
        <v>194</v>
      </c>
      <c r="P644" s="261">
        <v>1031</v>
      </c>
      <c r="Q644" s="257">
        <v>572</v>
      </c>
      <c r="R644" s="257">
        <v>380</v>
      </c>
      <c r="S644" s="259">
        <v>133</v>
      </c>
      <c r="T644" s="259">
        <v>39</v>
      </c>
      <c r="U644" s="259">
        <v>5</v>
      </c>
      <c r="V644" s="260">
        <v>1</v>
      </c>
      <c r="W644" s="260"/>
      <c r="X644" s="360">
        <v>2358</v>
      </c>
      <c r="Y644" s="189"/>
      <c r="Z644" s="455" t="s">
        <v>114</v>
      </c>
      <c r="AA644" s="153">
        <f>SUM(S644:W644)</f>
        <v>178</v>
      </c>
      <c r="AB644" s="188">
        <f t="shared" si="24"/>
        <v>7.548770144189991E-2</v>
      </c>
    </row>
    <row r="645" spans="2:28" x14ac:dyDescent="0.25">
      <c r="B645" s="254" t="s">
        <v>115</v>
      </c>
      <c r="C645" s="250"/>
      <c r="D645" s="250"/>
      <c r="E645" s="256"/>
      <c r="F645" s="256"/>
      <c r="G645" s="256"/>
      <c r="H645" s="256"/>
      <c r="I645" s="256"/>
      <c r="J645" s="256"/>
      <c r="K645" s="256"/>
      <c r="L645" s="256"/>
      <c r="M645" s="260"/>
      <c r="N645" s="260"/>
      <c r="O645" s="259">
        <v>2</v>
      </c>
      <c r="P645" s="257">
        <v>173</v>
      </c>
      <c r="Q645" s="261">
        <v>854</v>
      </c>
      <c r="R645" s="257">
        <v>513</v>
      </c>
      <c r="S645" s="257">
        <v>283</v>
      </c>
      <c r="T645" s="259">
        <v>101</v>
      </c>
      <c r="U645" s="259">
        <v>19</v>
      </c>
      <c r="V645" s="259">
        <v>2</v>
      </c>
      <c r="W645" s="260">
        <v>2</v>
      </c>
      <c r="X645" s="360">
        <v>1949</v>
      </c>
      <c r="Y645" s="189"/>
      <c r="Z645" s="455" t="s">
        <v>115</v>
      </c>
      <c r="AA645" s="153">
        <f>SUM(T645:W645)</f>
        <v>124</v>
      </c>
      <c r="AB645" s="188">
        <f t="shared" si="24"/>
        <v>6.3622370446382762E-2</v>
      </c>
    </row>
    <row r="646" spans="2:28" x14ac:dyDescent="0.25">
      <c r="B646" s="254" t="s">
        <v>116</v>
      </c>
      <c r="C646" s="250"/>
      <c r="D646" s="250"/>
      <c r="E646" s="256"/>
      <c r="F646" s="256"/>
      <c r="G646" s="256"/>
      <c r="H646" s="256"/>
      <c r="I646" s="256"/>
      <c r="J646" s="256"/>
      <c r="K646" s="256"/>
      <c r="L646" s="256"/>
      <c r="M646" s="256"/>
      <c r="N646" s="260"/>
      <c r="O646" s="260"/>
      <c r="P646" s="259">
        <v>3</v>
      </c>
      <c r="Q646" s="257">
        <v>113</v>
      </c>
      <c r="R646" s="261">
        <v>797</v>
      </c>
      <c r="S646" s="257">
        <v>478</v>
      </c>
      <c r="T646" s="257">
        <v>259</v>
      </c>
      <c r="U646" s="259">
        <v>57</v>
      </c>
      <c r="V646" s="259">
        <v>10</v>
      </c>
      <c r="W646" s="259">
        <v>3</v>
      </c>
      <c r="X646" s="360">
        <v>1720</v>
      </c>
      <c r="Y646" s="189"/>
      <c r="Z646" s="455" t="s">
        <v>116</v>
      </c>
      <c r="AA646" s="153">
        <f>SUM(U646:W646)</f>
        <v>70</v>
      </c>
      <c r="AB646" s="188">
        <f t="shared" si="24"/>
        <v>4.0697674418604654E-2</v>
      </c>
    </row>
    <row r="647" spans="2:28" x14ac:dyDescent="0.25">
      <c r="B647" s="254" t="s">
        <v>117</v>
      </c>
      <c r="C647" s="250"/>
      <c r="D647" s="250"/>
      <c r="E647" s="256"/>
      <c r="F647" s="256"/>
      <c r="G647" s="256"/>
      <c r="H647" s="256"/>
      <c r="I647" s="256"/>
      <c r="J647" s="256"/>
      <c r="K647" s="256"/>
      <c r="L647" s="256"/>
      <c r="M647" s="256"/>
      <c r="N647" s="256"/>
      <c r="O647" s="260"/>
      <c r="P647" s="260"/>
      <c r="Q647" s="259">
        <v>3</v>
      </c>
      <c r="R647" s="257">
        <v>107</v>
      </c>
      <c r="S647" s="261">
        <v>616</v>
      </c>
      <c r="T647" s="257">
        <v>405</v>
      </c>
      <c r="U647" s="257">
        <v>178</v>
      </c>
      <c r="V647" s="259">
        <v>48</v>
      </c>
      <c r="W647" s="259">
        <v>10</v>
      </c>
      <c r="X647" s="360">
        <v>1367</v>
      </c>
      <c r="Y647" s="189"/>
      <c r="Z647" s="455" t="s">
        <v>117</v>
      </c>
      <c r="AA647" s="153">
        <f>SUM(V647:W647)</f>
        <v>58</v>
      </c>
      <c r="AB647" s="188">
        <f t="shared" si="24"/>
        <v>4.242867593269934E-2</v>
      </c>
    </row>
    <row r="648" spans="2:28" x14ac:dyDescent="0.25">
      <c r="B648" s="255" t="s">
        <v>118</v>
      </c>
      <c r="C648" s="250"/>
      <c r="D648" s="250"/>
      <c r="E648" s="256"/>
      <c r="F648" s="256"/>
      <c r="G648" s="256"/>
      <c r="H648" s="256"/>
      <c r="I648" s="256"/>
      <c r="J648" s="256"/>
      <c r="K648" s="256"/>
      <c r="L648" s="256"/>
      <c r="M648" s="256"/>
      <c r="N648" s="256"/>
      <c r="O648" s="256"/>
      <c r="P648" s="256"/>
      <c r="Q648" s="260"/>
      <c r="R648" s="259"/>
      <c r="S648" s="257">
        <v>3</v>
      </c>
      <c r="T648" s="258">
        <v>24</v>
      </c>
      <c r="U648" s="257">
        <v>29</v>
      </c>
      <c r="V648" s="257">
        <v>8</v>
      </c>
      <c r="W648" s="259">
        <v>62</v>
      </c>
      <c r="X648" s="359">
        <v>126</v>
      </c>
      <c r="Y648" s="189"/>
      <c r="Z648" s="307" t="s">
        <v>139</v>
      </c>
      <c r="AA648" s="164">
        <f>SUM(AA636:AA647)</f>
        <v>1409</v>
      </c>
      <c r="AB648" s="139">
        <f>AA648/29463</f>
        <v>4.7822692869022167E-2</v>
      </c>
    </row>
    <row r="649" spans="2:28" x14ac:dyDescent="0.25">
      <c r="B649" s="255" t="s">
        <v>119</v>
      </c>
      <c r="C649" s="250"/>
      <c r="D649" s="250"/>
      <c r="E649" s="256"/>
      <c r="F649" s="256"/>
      <c r="G649" s="256"/>
      <c r="H649" s="256"/>
      <c r="I649" s="256"/>
      <c r="J649" s="256"/>
      <c r="K649" s="256"/>
      <c r="L649" s="256"/>
      <c r="M649" s="256"/>
      <c r="N649" s="256"/>
      <c r="O649" s="256"/>
      <c r="P649" s="256"/>
      <c r="Q649" s="260"/>
      <c r="R649" s="260"/>
      <c r="S649" s="259"/>
      <c r="T649" s="257"/>
      <c r="U649" s="258">
        <v>2</v>
      </c>
      <c r="V649" s="257">
        <v>11</v>
      </c>
      <c r="W649" s="257">
        <v>47</v>
      </c>
      <c r="X649" s="359">
        <v>60</v>
      </c>
      <c r="Y649" s="189"/>
      <c r="Z649" s="189"/>
      <c r="AA649" s="189"/>
      <c r="AB649" s="189"/>
    </row>
    <row r="650" spans="2:28" x14ac:dyDescent="0.25">
      <c r="B650" s="254" t="s">
        <v>121</v>
      </c>
      <c r="C650" s="250"/>
      <c r="D650" s="250"/>
      <c r="E650" s="256"/>
      <c r="F650" s="256"/>
      <c r="G650" s="256"/>
      <c r="H650" s="256"/>
      <c r="I650" s="256"/>
      <c r="J650" s="256"/>
      <c r="K650" s="256"/>
      <c r="L650" s="260"/>
      <c r="M650" s="260"/>
      <c r="N650" s="259"/>
      <c r="O650" s="259"/>
      <c r="P650" s="257"/>
      <c r="Q650" s="257"/>
      <c r="R650" s="257">
        <v>1</v>
      </c>
      <c r="S650" s="257"/>
      <c r="T650" s="257"/>
      <c r="U650" s="257"/>
      <c r="V650" s="257"/>
      <c r="W650" s="257">
        <v>63</v>
      </c>
      <c r="X650" s="360">
        <v>64</v>
      </c>
      <c r="Y650" s="189"/>
      <c r="Z650" s="189"/>
      <c r="AA650" s="189"/>
      <c r="AB650" s="189"/>
    </row>
    <row r="651" spans="2:28" x14ac:dyDescent="0.25">
      <c r="B651" s="254" t="s">
        <v>120</v>
      </c>
      <c r="C651" s="250"/>
      <c r="D651" s="250"/>
      <c r="E651" s="256"/>
      <c r="F651" s="256"/>
      <c r="G651" s="256"/>
      <c r="H651" s="256"/>
      <c r="I651" s="256"/>
      <c r="J651" s="256"/>
      <c r="K651" s="256"/>
      <c r="L651" s="260"/>
      <c r="M651" s="260"/>
      <c r="N651" s="260"/>
      <c r="O651" s="259"/>
      <c r="P651" s="259">
        <v>4</v>
      </c>
      <c r="Q651" s="257">
        <v>6</v>
      </c>
      <c r="R651" s="257">
        <v>6</v>
      </c>
      <c r="S651" s="257">
        <v>5</v>
      </c>
      <c r="T651" s="257">
        <v>1</v>
      </c>
      <c r="U651" s="257">
        <v>4</v>
      </c>
      <c r="V651" s="257"/>
      <c r="W651" s="257">
        <v>38</v>
      </c>
      <c r="X651" s="360">
        <v>64</v>
      </c>
      <c r="Y651" s="189"/>
      <c r="Z651" s="189"/>
      <c r="AA651" s="189"/>
      <c r="AB651" s="189"/>
    </row>
    <row r="652" spans="2:28" x14ac:dyDescent="0.25">
      <c r="B652" s="254" t="s">
        <v>122</v>
      </c>
      <c r="C652" s="250"/>
      <c r="D652" s="250"/>
      <c r="E652" s="256"/>
      <c r="F652" s="256"/>
      <c r="G652" s="256"/>
      <c r="H652" s="256"/>
      <c r="I652" s="256"/>
      <c r="J652" s="256"/>
      <c r="K652" s="256"/>
      <c r="L652" s="260"/>
      <c r="M652" s="260"/>
      <c r="N652" s="260"/>
      <c r="O652" s="260"/>
      <c r="P652" s="259">
        <v>2</v>
      </c>
      <c r="Q652" s="259">
        <v>31</v>
      </c>
      <c r="R652" s="257">
        <v>152</v>
      </c>
      <c r="S652" s="257">
        <v>116</v>
      </c>
      <c r="T652" s="257">
        <v>56</v>
      </c>
      <c r="U652" s="257">
        <v>29</v>
      </c>
      <c r="V652" s="257">
        <v>22</v>
      </c>
      <c r="W652" s="257">
        <v>163</v>
      </c>
      <c r="X652" s="360">
        <v>571</v>
      </c>
      <c r="Y652" s="189"/>
      <c r="Z652" s="189"/>
      <c r="AA652" s="189"/>
      <c r="AB652" s="189"/>
    </row>
    <row r="653" spans="2:28" x14ac:dyDescent="0.25">
      <c r="B653" s="254" t="s">
        <v>123</v>
      </c>
      <c r="C653" s="250"/>
      <c r="D653" s="250"/>
      <c r="E653" s="256"/>
      <c r="F653" s="256"/>
      <c r="G653" s="256"/>
      <c r="H653" s="256"/>
      <c r="I653" s="256"/>
      <c r="J653" s="256"/>
      <c r="K653" s="256"/>
      <c r="L653" s="260"/>
      <c r="M653" s="260"/>
      <c r="N653" s="260"/>
      <c r="O653" s="260"/>
      <c r="P653" s="260"/>
      <c r="Q653" s="259">
        <v>9</v>
      </c>
      <c r="R653" s="259">
        <v>85</v>
      </c>
      <c r="S653" s="257">
        <v>207</v>
      </c>
      <c r="T653" s="257">
        <v>141</v>
      </c>
      <c r="U653" s="257">
        <v>80</v>
      </c>
      <c r="V653" s="257">
        <v>43</v>
      </c>
      <c r="W653" s="257">
        <v>157</v>
      </c>
      <c r="X653" s="360">
        <v>722</v>
      </c>
      <c r="Y653" s="189"/>
      <c r="Z653" s="189"/>
      <c r="AA653" s="189"/>
      <c r="AB653" s="189"/>
    </row>
    <row r="654" spans="2:28" x14ac:dyDescent="0.25">
      <c r="B654" s="254" t="s">
        <v>124</v>
      </c>
      <c r="C654" s="250"/>
      <c r="D654" s="250"/>
      <c r="E654" s="256"/>
      <c r="F654" s="256"/>
      <c r="G654" s="256"/>
      <c r="H654" s="256"/>
      <c r="I654" s="256"/>
      <c r="J654" s="256"/>
      <c r="K654" s="256"/>
      <c r="L654" s="260"/>
      <c r="M654" s="260"/>
      <c r="N654" s="260"/>
      <c r="O654" s="260"/>
      <c r="P654" s="260"/>
      <c r="Q654" s="260">
        <v>1</v>
      </c>
      <c r="R654" s="259">
        <v>7</v>
      </c>
      <c r="S654" s="259">
        <v>78</v>
      </c>
      <c r="T654" s="257">
        <v>177</v>
      </c>
      <c r="U654" s="257">
        <v>162</v>
      </c>
      <c r="V654" s="257">
        <v>94</v>
      </c>
      <c r="W654" s="257">
        <v>187</v>
      </c>
      <c r="X654" s="360">
        <v>706</v>
      </c>
      <c r="Y654" s="189"/>
      <c r="Z654" s="189"/>
      <c r="AA654" s="189"/>
      <c r="AB654" s="189"/>
    </row>
    <row r="655" spans="2:28" x14ac:dyDescent="0.25">
      <c r="B655" s="254" t="s">
        <v>125</v>
      </c>
      <c r="C655" s="250"/>
      <c r="D655" s="250"/>
      <c r="E655" s="256"/>
      <c r="F655" s="256"/>
      <c r="G655" s="256"/>
      <c r="H655" s="256"/>
      <c r="I655" s="256"/>
      <c r="J655" s="256"/>
      <c r="K655" s="256"/>
      <c r="L655" s="260"/>
      <c r="M655" s="260"/>
      <c r="N655" s="260"/>
      <c r="O655" s="260"/>
      <c r="P655" s="260"/>
      <c r="Q655" s="260">
        <v>1</v>
      </c>
      <c r="R655" s="260">
        <v>6</v>
      </c>
      <c r="S655" s="259">
        <v>38</v>
      </c>
      <c r="T655" s="259">
        <v>114</v>
      </c>
      <c r="U655" s="257">
        <v>92</v>
      </c>
      <c r="V655" s="257">
        <v>46</v>
      </c>
      <c r="W655" s="257">
        <v>90</v>
      </c>
      <c r="X655" s="360">
        <v>387</v>
      </c>
      <c r="Y655" s="189"/>
      <c r="Z655" s="189"/>
      <c r="AA655" s="189"/>
      <c r="AB655" s="189"/>
    </row>
    <row r="656" spans="2:28" ht="15.75" thickBot="1" x14ac:dyDescent="0.3">
      <c r="B656" s="249" t="s">
        <v>37</v>
      </c>
      <c r="C656" s="252"/>
      <c r="D656" s="252"/>
      <c r="E656" s="256"/>
      <c r="F656" s="256"/>
      <c r="G656" s="256"/>
      <c r="H656" s="256"/>
      <c r="I656" s="256"/>
      <c r="J656" s="256"/>
      <c r="K656" s="256"/>
      <c r="L656" s="260"/>
      <c r="M656" s="260">
        <v>2</v>
      </c>
      <c r="N656" s="259">
        <v>9</v>
      </c>
      <c r="O656" s="259">
        <v>7</v>
      </c>
      <c r="P656" s="257">
        <v>3</v>
      </c>
      <c r="Q656" s="257"/>
      <c r="R656" s="257"/>
      <c r="S656" s="257"/>
      <c r="T656" s="257"/>
      <c r="U656" s="257"/>
      <c r="V656" s="257"/>
      <c r="W656" s="257"/>
      <c r="X656" s="361">
        <v>21</v>
      </c>
      <c r="Y656" s="189"/>
      <c r="Z656" s="189"/>
      <c r="AA656" s="189"/>
      <c r="AB656" s="189"/>
    </row>
    <row r="657" spans="2:28" ht="15.75" thickBot="1" x14ac:dyDescent="0.3">
      <c r="B657" s="246" t="s">
        <v>104</v>
      </c>
      <c r="C657" s="355"/>
      <c r="D657" s="355"/>
      <c r="E657" s="355">
        <v>9</v>
      </c>
      <c r="F657" s="355">
        <v>78</v>
      </c>
      <c r="G657" s="355">
        <v>508</v>
      </c>
      <c r="H657" s="355">
        <v>2161</v>
      </c>
      <c r="I657" s="355">
        <v>2427</v>
      </c>
      <c r="J657" s="355">
        <v>2548</v>
      </c>
      <c r="K657" s="355">
        <v>2628</v>
      </c>
      <c r="L657" s="355">
        <v>2517</v>
      </c>
      <c r="M657" s="355">
        <v>2376</v>
      </c>
      <c r="N657" s="355">
        <v>2384</v>
      </c>
      <c r="O657" s="355">
        <v>2381</v>
      </c>
      <c r="P657" s="355">
        <v>2471</v>
      </c>
      <c r="Q657" s="355">
        <v>2255</v>
      </c>
      <c r="R657" s="355">
        <v>2284</v>
      </c>
      <c r="S657" s="355">
        <v>2020</v>
      </c>
      <c r="T657" s="355">
        <v>1329</v>
      </c>
      <c r="U657" s="355">
        <v>659</v>
      </c>
      <c r="V657" s="355">
        <v>289</v>
      </c>
      <c r="W657" s="356">
        <v>828</v>
      </c>
      <c r="X657" s="357">
        <v>32152</v>
      </c>
      <c r="Y657" s="189"/>
      <c r="Z657" s="189"/>
      <c r="AA657" s="189"/>
      <c r="AB657" s="189"/>
    </row>
    <row r="658" spans="2:28" ht="15.75" thickBot="1" x14ac:dyDescent="0.3">
      <c r="B658" s="189"/>
      <c r="C658" s="189"/>
      <c r="D658" s="189"/>
      <c r="E658" s="189"/>
      <c r="F658" s="189"/>
      <c r="G658" s="189"/>
      <c r="H658" s="189"/>
      <c r="I658" s="189"/>
      <c r="J658" s="189"/>
      <c r="K658" s="189"/>
      <c r="L658" s="189"/>
      <c r="M658" s="189"/>
      <c r="N658" s="189"/>
      <c r="O658" s="189"/>
      <c r="P658" s="189"/>
      <c r="Q658" s="189"/>
      <c r="R658" s="189"/>
      <c r="S658" s="189"/>
      <c r="T658" s="189"/>
      <c r="U658" s="189"/>
      <c r="V658" s="189"/>
      <c r="W658" s="189"/>
      <c r="X658" s="189"/>
      <c r="Y658" s="189"/>
      <c r="Z658" s="189"/>
      <c r="AA658" s="189"/>
      <c r="AB658" s="189"/>
    </row>
    <row r="659" spans="2:28" ht="15.75" thickBot="1" x14ac:dyDescent="0.3">
      <c r="B659" s="166"/>
      <c r="C659" s="167"/>
      <c r="D659" s="168" t="s">
        <v>126</v>
      </c>
      <c r="E659" s="169" t="s">
        <v>127</v>
      </c>
      <c r="F659" s="169" t="s">
        <v>128</v>
      </c>
      <c r="G659" s="169" t="s">
        <v>37</v>
      </c>
      <c r="H659" s="169" t="s">
        <v>129</v>
      </c>
      <c r="I659" s="169" t="s">
        <v>38</v>
      </c>
      <c r="J659" s="170" t="s">
        <v>130</v>
      </c>
      <c r="K659" s="189"/>
      <c r="L659" s="189"/>
      <c r="M659" s="189"/>
      <c r="N659" s="189"/>
      <c r="O659" s="189"/>
      <c r="P659" s="189"/>
      <c r="Q659" s="189"/>
      <c r="R659" s="189"/>
      <c r="S659" s="189"/>
      <c r="T659" s="189"/>
      <c r="U659" s="189"/>
      <c r="V659" s="189"/>
      <c r="W659" s="189"/>
      <c r="X659" s="189"/>
      <c r="Y659" s="189"/>
      <c r="Z659" s="189"/>
      <c r="AA659" s="189"/>
      <c r="AB659" s="189"/>
    </row>
    <row r="660" spans="2:28" x14ac:dyDescent="0.25">
      <c r="B660" s="140" t="s">
        <v>131</v>
      </c>
      <c r="C660" s="171"/>
      <c r="D660" s="171">
        <f>SUM(F634,G635)</f>
        <v>196</v>
      </c>
      <c r="E660" s="171">
        <f>H636+I637+J638+K639+L640+M641+N642+O643+P644+Q645+R646+S647</f>
        <v>15872</v>
      </c>
      <c r="F660" s="171">
        <f>T648+U649</f>
        <v>26</v>
      </c>
      <c r="G660" s="172">
        <v>0</v>
      </c>
      <c r="H660" s="172">
        <v>0</v>
      </c>
      <c r="I660" s="173">
        <f>SUM(D660:H660)</f>
        <v>16094</v>
      </c>
      <c r="J660" s="174">
        <f>I660/$I$548</f>
        <v>0.48259318120483374</v>
      </c>
      <c r="K660" s="189"/>
      <c r="L660" s="189"/>
      <c r="M660" s="189"/>
      <c r="N660" s="189"/>
      <c r="O660" s="189"/>
      <c r="P660" s="189"/>
      <c r="Q660" s="189"/>
      <c r="R660" s="189"/>
      <c r="S660" s="189"/>
      <c r="T660" s="189"/>
      <c r="U660" s="189"/>
      <c r="V660" s="189"/>
      <c r="W660" s="189"/>
      <c r="X660" s="189"/>
      <c r="Y660" s="189"/>
      <c r="Z660" s="189"/>
      <c r="AA660" s="189"/>
      <c r="AB660" s="189"/>
    </row>
    <row r="661" spans="2:28" x14ac:dyDescent="0.25">
      <c r="B661" s="155" t="s">
        <v>132</v>
      </c>
      <c r="C661" s="175"/>
      <c r="D661" s="176">
        <f>F635+G634+H634+H635+I635</f>
        <v>37</v>
      </c>
      <c r="E661" s="176">
        <f>G636+H637+I638+J639+K640+L641+M642+N643+O644+P645+Q646+R647+I636+J636+J637+K637+K638+L638+L639+M639+M640+N640+N641+O641+O642+P642+P643+Q643+Q644+R644+R645+S645+S646+T646+T647+U647</f>
        <v>11875</v>
      </c>
      <c r="F661" s="176">
        <f>S648+U648+V648+T649+V649+W649</f>
        <v>98</v>
      </c>
      <c r="G661" s="176">
        <f>SUM(P656:W656)</f>
        <v>3</v>
      </c>
      <c r="H661" s="176">
        <f>SUM(P650:W650)+SUM(Q651:W651)+SUM(R652:W652)+SUM(S653:W653)+SUM(T654:W654)+SUM(U655:W655)</f>
        <v>2138</v>
      </c>
      <c r="I661" s="177">
        <f>SUM(D661:H661)</f>
        <v>14151</v>
      </c>
      <c r="J661" s="174">
        <f>I661/$I$548</f>
        <v>0.42433056463462171</v>
      </c>
      <c r="K661" s="189"/>
      <c r="L661" s="189"/>
      <c r="M661" s="189"/>
      <c r="N661" s="189"/>
      <c r="O661" s="189"/>
      <c r="P661" s="189"/>
      <c r="Q661" s="189"/>
      <c r="R661" s="189"/>
      <c r="S661" s="189"/>
      <c r="T661" s="189"/>
      <c r="U661" s="189"/>
      <c r="V661" s="189"/>
      <c r="W661" s="189"/>
      <c r="X661" s="189"/>
      <c r="Y661" s="189"/>
      <c r="Z661" s="189"/>
      <c r="AA661" s="189"/>
      <c r="AB661" s="189"/>
    </row>
    <row r="662" spans="2:28" x14ac:dyDescent="0.25">
      <c r="B662" s="155" t="s">
        <v>133</v>
      </c>
      <c r="C662" s="178"/>
      <c r="D662" s="176">
        <f>I634+J634+K634+J635+K635+L635</f>
        <v>1</v>
      </c>
      <c r="E662" s="176">
        <f>F636+G637+H638+I639+J640+K641+L642+M643+N644+O645+P646+Q647+SUM(K636:M636)+SUM(L637:N637)+SUM(M638:O638)+SUM(N639:P639)+SUM(O640:Q640)+SUM(P641:R641)+SUM(Q642:S642)+SUM(R643:T643)+SUM(S644:U644)+SUM(T645:V645)+SUM(U646:W646)+SUM(V647:W647)</f>
        <v>1368</v>
      </c>
      <c r="F662" s="176">
        <f>SUM(R648,W648,S649)</f>
        <v>62</v>
      </c>
      <c r="G662" s="176">
        <f>SUM(N656:O656)</f>
        <v>16</v>
      </c>
      <c r="H662" s="176">
        <f>N650+O650+O651+P651+P652+Q652+Q653+R653+R654+S654+S655+T655</f>
        <v>368</v>
      </c>
      <c r="I662" s="177">
        <f>SUM(D662:H662)</f>
        <v>1815</v>
      </c>
      <c r="J662" s="174">
        <f t="shared" ref="J662:J664" si="25">I662/$I$548</f>
        <v>5.4424420522354494E-2</v>
      </c>
      <c r="K662" s="189"/>
      <c r="L662" s="189"/>
      <c r="M662" s="189"/>
      <c r="N662" s="189"/>
      <c r="O662" s="189"/>
      <c r="P662" s="189"/>
      <c r="Q662" s="189"/>
      <c r="R662" s="189"/>
      <c r="S662" s="189"/>
      <c r="T662" s="189"/>
      <c r="U662" s="189"/>
      <c r="V662" s="189"/>
      <c r="W662" s="189"/>
      <c r="X662" s="189"/>
      <c r="Y662" s="189"/>
      <c r="Z662" s="189"/>
      <c r="AA662" s="189"/>
      <c r="AB662" s="189"/>
    </row>
    <row r="663" spans="2:28" x14ac:dyDescent="0.25">
      <c r="B663" s="155" t="s">
        <v>134</v>
      </c>
      <c r="C663" s="179"/>
      <c r="D663" s="176">
        <f>L634+M634+M635+N635</f>
        <v>0</v>
      </c>
      <c r="E663" s="176">
        <f>SUM(F637:F638)+SUM(G638:G639)+SUM(H639:H640)+SUM(I640:I641)+SUM(J641:J642)+SUM(K642:K643)+SUM(L643:L644)+SUM(M644:M645)+SUM(N645:N646)+SUM(O646:O647)+P647+SUM(N636:P636)+SUM(O637:W637)+SUM(P638:W638)+SUM(Q639:W639)+SUM(R640:W640)+SUM(S641:W641)+SUM(T642:W642)+SUM(U643:W643)+SUM(V644:W644)+W645</f>
        <v>58</v>
      </c>
      <c r="F663" s="176">
        <f>Q648+Q649+R649</f>
        <v>0</v>
      </c>
      <c r="G663" s="176">
        <f>SUM(L656:M656)</f>
        <v>2</v>
      </c>
      <c r="H663" s="176">
        <f>SUM(L650:M650)+SUM(L651:N651)+SUM(L652:O652)+SUM(L653:P653)+SUM(L654:Q654)+SUM(L655:R655)</f>
        <v>8</v>
      </c>
      <c r="I663" s="177">
        <f>SUM(D663:H663)</f>
        <v>68</v>
      </c>
      <c r="J663" s="174">
        <f t="shared" si="25"/>
        <v>2.0390416504243005E-3</v>
      </c>
      <c r="K663" s="189"/>
      <c r="L663" s="189"/>
      <c r="M663" s="189"/>
      <c r="N663" s="189"/>
      <c r="O663" s="189"/>
      <c r="P663" s="189"/>
      <c r="Q663" s="189"/>
      <c r="R663" s="189"/>
      <c r="S663" s="189"/>
      <c r="T663" s="189"/>
      <c r="U663" s="189"/>
      <c r="V663" s="189"/>
      <c r="W663" s="189"/>
      <c r="X663" s="189"/>
      <c r="Y663" s="189"/>
      <c r="Z663" s="189"/>
      <c r="AA663" s="189"/>
      <c r="AB663" s="189"/>
    </row>
    <row r="664" spans="2:28" ht="15.75" thickBot="1" x14ac:dyDescent="0.3">
      <c r="B664" s="157" t="s">
        <v>135</v>
      </c>
      <c r="C664" s="180"/>
      <c r="D664" s="181">
        <f>SUM(C634:E634)+SUM(C635:E635)+SUM(N634:W634)+SUM(O635:W635)</f>
        <v>9</v>
      </c>
      <c r="E664" s="181">
        <f>SUM(C636:E636)+SUM(C637:E637)+SUM(C638:E638)+SUM(C639:F639)+SUM(C640:G640)+SUM(C641:H641)+SUM(C642:I642)+SUM(C643:J643)+SUM(C644:K644)+SUM(C645:L645)+SUM(C646:M646)+SUM(C647:N647)+SUM(Q636:W636)</f>
        <v>15</v>
      </c>
      <c r="F664" s="181">
        <f>SUM(C648:P648)+SUM(C649:P649)</f>
        <v>0</v>
      </c>
      <c r="G664" s="181">
        <f>SUM(C656:K656)</f>
        <v>0</v>
      </c>
      <c r="H664" s="181">
        <f>SUM(C650:K655)</f>
        <v>0</v>
      </c>
      <c r="I664" s="182">
        <f>SUM(D664:H664)</f>
        <v>24</v>
      </c>
      <c r="J664" s="174">
        <f t="shared" si="25"/>
        <v>7.1966175897328257E-4</v>
      </c>
      <c r="K664" s="189"/>
      <c r="L664" s="189"/>
      <c r="M664" s="189"/>
      <c r="N664" s="189"/>
      <c r="O664" s="189"/>
      <c r="P664" s="189"/>
      <c r="Q664" s="189"/>
      <c r="R664" s="189"/>
      <c r="S664" s="189"/>
      <c r="T664" s="189"/>
      <c r="U664" s="189"/>
      <c r="V664" s="189"/>
      <c r="W664" s="189"/>
      <c r="X664" s="189"/>
      <c r="Y664" s="189"/>
      <c r="Z664" s="189"/>
      <c r="AA664" s="189"/>
      <c r="AB664" s="189"/>
    </row>
    <row r="665" spans="2:28" ht="15.75" thickBot="1" x14ac:dyDescent="0.3">
      <c r="B665" s="183"/>
      <c r="C665" s="184"/>
      <c r="D665" s="185">
        <f t="shared" ref="D665:I665" si="26">SUM(D660:D664)</f>
        <v>243</v>
      </c>
      <c r="E665" s="190">
        <f t="shared" si="26"/>
        <v>29188</v>
      </c>
      <c r="F665" s="186">
        <f t="shared" si="26"/>
        <v>186</v>
      </c>
      <c r="G665" s="186">
        <f t="shared" si="26"/>
        <v>21</v>
      </c>
      <c r="H665" s="186">
        <f t="shared" si="26"/>
        <v>2514</v>
      </c>
      <c r="I665" s="186">
        <f t="shared" si="26"/>
        <v>32152</v>
      </c>
      <c r="J665" s="187"/>
      <c r="K665" s="189"/>
      <c r="L665" s="189"/>
      <c r="M665" s="189"/>
      <c r="N665" s="189"/>
      <c r="O665" s="189"/>
      <c r="P665" s="189"/>
      <c r="Q665" s="189"/>
      <c r="R665" s="189"/>
      <c r="S665" s="189"/>
      <c r="T665" s="189"/>
      <c r="U665" s="189"/>
      <c r="V665" s="189"/>
      <c r="W665" s="189"/>
      <c r="X665" s="189"/>
      <c r="Y665" s="189"/>
      <c r="Z665" s="189"/>
      <c r="AA665" s="189"/>
      <c r="AB665" s="189"/>
    </row>
    <row r="666" spans="2:28" x14ac:dyDescent="0.25">
      <c r="B666" s="189"/>
      <c r="C666" s="189"/>
      <c r="D666" s="189"/>
      <c r="E666" s="189"/>
      <c r="F666" s="189"/>
      <c r="G666" s="189"/>
      <c r="H666" s="189"/>
      <c r="I666" s="189"/>
      <c r="J666" s="189"/>
      <c r="K666" s="189"/>
      <c r="L666" s="189"/>
      <c r="M666" s="189"/>
      <c r="N666" s="189"/>
      <c r="O666" s="189"/>
      <c r="P666" s="189"/>
      <c r="Q666" s="189"/>
      <c r="R666" s="189"/>
      <c r="S666" s="189"/>
      <c r="T666" s="189"/>
      <c r="U666" s="189"/>
      <c r="V666" s="189"/>
      <c r="W666" s="189"/>
      <c r="X666" s="189"/>
      <c r="Y666" s="189"/>
      <c r="Z666" s="189"/>
      <c r="AA666" s="189"/>
      <c r="AB666" s="189"/>
    </row>
    <row r="667" spans="2:28" x14ac:dyDescent="0.25">
      <c r="B667" s="593" t="s">
        <v>190</v>
      </c>
      <c r="C667" s="593"/>
      <c r="D667" s="593"/>
      <c r="E667" s="593"/>
      <c r="F667" s="593"/>
      <c r="G667" s="593"/>
      <c r="H667" s="593"/>
      <c r="I667" s="593"/>
      <c r="J667" s="593"/>
      <c r="K667" s="593"/>
      <c r="L667" s="593"/>
      <c r="M667" s="593"/>
      <c r="N667" s="593"/>
      <c r="O667" s="593"/>
      <c r="P667" s="593"/>
      <c r="Q667" s="593"/>
      <c r="R667" s="593"/>
      <c r="S667" s="593"/>
      <c r="T667" s="593"/>
      <c r="U667" s="593"/>
      <c r="V667" s="593"/>
      <c r="W667" s="593"/>
      <c r="X667" s="593"/>
      <c r="Y667" s="593"/>
      <c r="Z667" s="593"/>
      <c r="AA667" s="593"/>
      <c r="AB667" s="593"/>
    </row>
    <row r="668" spans="2:28" x14ac:dyDescent="0.25">
      <c r="B668" s="593"/>
      <c r="C668" s="593"/>
      <c r="D668" s="593"/>
      <c r="E668" s="593"/>
      <c r="F668" s="593"/>
      <c r="G668" s="593"/>
      <c r="H668" s="593"/>
      <c r="I668" s="593"/>
      <c r="J668" s="593"/>
      <c r="K668" s="593"/>
      <c r="L668" s="593"/>
      <c r="M668" s="593"/>
      <c r="N668" s="593"/>
      <c r="O668" s="593"/>
      <c r="P668" s="593"/>
      <c r="Q668" s="593"/>
      <c r="R668" s="593"/>
      <c r="S668" s="593"/>
      <c r="T668" s="593"/>
      <c r="U668" s="593"/>
      <c r="V668" s="593"/>
      <c r="W668" s="593"/>
      <c r="X668" s="593"/>
      <c r="Y668" s="593"/>
      <c r="Z668" s="593"/>
      <c r="AA668" s="593"/>
      <c r="AB668" s="593"/>
    </row>
    <row r="669" spans="2:28" x14ac:dyDescent="0.25">
      <c r="B669" s="593"/>
      <c r="C669" s="593"/>
      <c r="D669" s="593"/>
      <c r="E669" s="593"/>
      <c r="F669" s="593"/>
      <c r="G669" s="593"/>
      <c r="H669" s="593"/>
      <c r="I669" s="593"/>
      <c r="J669" s="593"/>
      <c r="K669" s="593"/>
      <c r="L669" s="593"/>
      <c r="M669" s="593"/>
      <c r="N669" s="593"/>
      <c r="O669" s="593"/>
      <c r="P669" s="593"/>
      <c r="Q669" s="593"/>
      <c r="R669" s="593"/>
      <c r="S669" s="593"/>
      <c r="T669" s="593"/>
      <c r="U669" s="593"/>
      <c r="V669" s="593"/>
      <c r="W669" s="593"/>
      <c r="X669" s="593"/>
      <c r="Y669" s="593"/>
      <c r="Z669" s="593"/>
      <c r="AA669" s="593"/>
      <c r="AB669" s="593"/>
    </row>
    <row r="670" spans="2:28" x14ac:dyDescent="0.25">
      <c r="B670" s="593"/>
      <c r="C670" s="593"/>
      <c r="D670" s="593"/>
      <c r="E670" s="593"/>
      <c r="F670" s="593"/>
      <c r="G670" s="593"/>
      <c r="H670" s="593"/>
      <c r="I670" s="593"/>
      <c r="J670" s="593"/>
      <c r="K670" s="593"/>
      <c r="L670" s="593"/>
      <c r="M670" s="593"/>
      <c r="N670" s="593"/>
      <c r="O670" s="593"/>
      <c r="P670" s="593"/>
      <c r="Q670" s="593"/>
      <c r="R670" s="593"/>
      <c r="S670" s="593"/>
      <c r="T670" s="593"/>
      <c r="U670" s="593"/>
      <c r="V670" s="593"/>
      <c r="W670" s="593"/>
      <c r="X670" s="593"/>
      <c r="Y670" s="593"/>
      <c r="Z670" s="593"/>
      <c r="AA670" s="593"/>
      <c r="AB670" s="593"/>
    </row>
    <row r="671" spans="2:28" x14ac:dyDescent="0.25">
      <c r="B671" s="593"/>
      <c r="C671" s="593"/>
      <c r="D671" s="593"/>
      <c r="E671" s="593"/>
      <c r="F671" s="593"/>
      <c r="G671" s="593"/>
      <c r="H671" s="593"/>
      <c r="I671" s="593"/>
      <c r="J671" s="593"/>
      <c r="K671" s="593"/>
      <c r="L671" s="593"/>
      <c r="M671" s="593"/>
      <c r="N671" s="593"/>
      <c r="O671" s="593"/>
      <c r="P671" s="593"/>
      <c r="Q671" s="593"/>
      <c r="R671" s="593"/>
      <c r="S671" s="593"/>
      <c r="T671" s="593"/>
      <c r="U671" s="593"/>
      <c r="V671" s="593"/>
      <c r="W671" s="593"/>
      <c r="X671" s="593"/>
      <c r="Y671" s="593"/>
      <c r="Z671" s="593"/>
      <c r="AA671" s="593"/>
      <c r="AB671" s="593"/>
    </row>
    <row r="672" spans="2:28" x14ac:dyDescent="0.25">
      <c r="B672" s="593"/>
      <c r="C672" s="593"/>
      <c r="D672" s="593"/>
      <c r="E672" s="593"/>
      <c r="F672" s="593"/>
      <c r="G672" s="593"/>
      <c r="H672" s="593"/>
      <c r="I672" s="593"/>
      <c r="J672" s="593"/>
      <c r="K672" s="593"/>
      <c r="L672" s="593"/>
      <c r="M672" s="593"/>
      <c r="N672" s="593"/>
      <c r="O672" s="593"/>
      <c r="P672" s="593"/>
      <c r="Q672" s="593"/>
      <c r="R672" s="593"/>
      <c r="S672" s="593"/>
      <c r="T672" s="593"/>
      <c r="U672" s="593"/>
      <c r="V672" s="593"/>
      <c r="W672" s="593"/>
      <c r="X672" s="593"/>
      <c r="Y672" s="593"/>
      <c r="Z672" s="593"/>
      <c r="AA672" s="593"/>
      <c r="AB672" s="593"/>
    </row>
    <row r="673" spans="2:28" x14ac:dyDescent="0.25">
      <c r="B673" s="593"/>
      <c r="C673" s="593"/>
      <c r="D673" s="593"/>
      <c r="E673" s="593"/>
      <c r="F673" s="593"/>
      <c r="G673" s="593"/>
      <c r="H673" s="593"/>
      <c r="I673" s="593"/>
      <c r="J673" s="593"/>
      <c r="K673" s="593"/>
      <c r="L673" s="593"/>
      <c r="M673" s="593"/>
      <c r="N673" s="593"/>
      <c r="O673" s="593"/>
      <c r="P673" s="593"/>
      <c r="Q673" s="593"/>
      <c r="R673" s="593"/>
      <c r="S673" s="593"/>
      <c r="T673" s="593"/>
      <c r="U673" s="593"/>
      <c r="V673" s="593"/>
      <c r="W673" s="593"/>
      <c r="X673" s="593"/>
      <c r="Y673" s="593"/>
      <c r="Z673" s="593"/>
      <c r="AA673" s="593"/>
      <c r="AB673" s="593"/>
    </row>
    <row r="674" spans="2:28" x14ac:dyDescent="0.25">
      <c r="B674" s="593"/>
      <c r="C674" s="593"/>
      <c r="D674" s="593"/>
      <c r="E674" s="593"/>
      <c r="F674" s="593"/>
      <c r="G674" s="593"/>
      <c r="H674" s="593"/>
      <c r="I674" s="593"/>
      <c r="J674" s="593"/>
      <c r="K674" s="593"/>
      <c r="L674" s="593"/>
      <c r="M674" s="593"/>
      <c r="N674" s="593"/>
      <c r="O674" s="593"/>
      <c r="P674" s="593"/>
      <c r="Q674" s="593"/>
      <c r="R674" s="593"/>
      <c r="S674" s="593"/>
      <c r="T674" s="593"/>
      <c r="U674" s="593"/>
      <c r="V674" s="593"/>
      <c r="W674" s="593"/>
      <c r="X674" s="593"/>
      <c r="Y674" s="593"/>
      <c r="Z674" s="593"/>
      <c r="AA674" s="593"/>
      <c r="AB674" s="593"/>
    </row>
    <row r="675" spans="2:28" x14ac:dyDescent="0.25">
      <c r="B675" s="593"/>
      <c r="C675" s="593"/>
      <c r="D675" s="593"/>
      <c r="E675" s="593"/>
      <c r="F675" s="593"/>
      <c r="G675" s="593"/>
      <c r="H675" s="593"/>
      <c r="I675" s="593"/>
      <c r="J675" s="593"/>
      <c r="K675" s="593"/>
      <c r="L675" s="593"/>
      <c r="M675" s="593"/>
      <c r="N675" s="593"/>
      <c r="O675" s="593"/>
      <c r="P675" s="593"/>
      <c r="Q675" s="593"/>
      <c r="R675" s="593"/>
      <c r="S675" s="593"/>
      <c r="T675" s="593"/>
      <c r="U675" s="593"/>
      <c r="V675" s="593"/>
      <c r="W675" s="593"/>
      <c r="X675" s="593"/>
      <c r="Y675" s="593"/>
      <c r="Z675" s="593"/>
      <c r="AA675" s="593"/>
      <c r="AB675" s="593"/>
    </row>
    <row r="676" spans="2:28" x14ac:dyDescent="0.25">
      <c r="B676" s="593"/>
      <c r="C676" s="593"/>
      <c r="D676" s="593"/>
      <c r="E676" s="593"/>
      <c r="F676" s="593"/>
      <c r="G676" s="593"/>
      <c r="H676" s="593"/>
      <c r="I676" s="593"/>
      <c r="J676" s="593"/>
      <c r="K676" s="593"/>
      <c r="L676" s="593"/>
      <c r="M676" s="593"/>
      <c r="N676" s="593"/>
      <c r="O676" s="593"/>
      <c r="P676" s="593"/>
      <c r="Q676" s="593"/>
      <c r="R676" s="593"/>
      <c r="S676" s="593"/>
      <c r="T676" s="593"/>
      <c r="U676" s="593"/>
      <c r="V676" s="593"/>
      <c r="W676" s="593"/>
      <c r="X676" s="593"/>
      <c r="Y676" s="593"/>
      <c r="Z676" s="593"/>
      <c r="AA676" s="593"/>
      <c r="AB676" s="593"/>
    </row>
    <row r="677" spans="2:28" x14ac:dyDescent="0.25">
      <c r="B677" s="12" t="s">
        <v>9</v>
      </c>
      <c r="C677" s="189"/>
      <c r="D677" s="189"/>
      <c r="E677" s="189"/>
      <c r="F677" s="189"/>
      <c r="G677" s="189"/>
      <c r="H677" s="189"/>
      <c r="I677" s="189"/>
      <c r="J677" s="189"/>
      <c r="K677" s="189"/>
      <c r="L677" s="189"/>
      <c r="M677" s="189"/>
      <c r="N677" s="189"/>
      <c r="O677" s="189"/>
      <c r="P677" s="189"/>
      <c r="Q677" s="189"/>
      <c r="R677" s="189"/>
      <c r="S677" s="189"/>
      <c r="T677" s="189"/>
      <c r="U677" s="189"/>
      <c r="V677" s="189"/>
      <c r="W677" s="189"/>
      <c r="X677" s="189"/>
      <c r="Y677" s="189"/>
      <c r="Z677" s="189"/>
      <c r="AA677" s="189"/>
      <c r="AB677" s="189"/>
    </row>
    <row r="678" spans="2:28" x14ac:dyDescent="0.25">
      <c r="B678" s="12" t="s">
        <v>8</v>
      </c>
      <c r="C678" s="189"/>
      <c r="D678" s="189"/>
      <c r="E678" s="189"/>
      <c r="F678" s="189"/>
      <c r="G678" s="189"/>
      <c r="H678" s="189"/>
      <c r="I678" s="189"/>
      <c r="J678" s="189"/>
      <c r="K678" s="189"/>
      <c r="L678" s="189"/>
      <c r="M678" s="189"/>
      <c r="N678" s="189"/>
      <c r="O678" s="189"/>
      <c r="P678" s="189"/>
      <c r="Q678" s="189"/>
      <c r="R678" s="189"/>
      <c r="S678" s="189"/>
      <c r="T678" s="189"/>
      <c r="U678" s="189"/>
      <c r="V678" s="189"/>
      <c r="W678" s="189"/>
      <c r="X678" s="189"/>
      <c r="Y678" s="189"/>
      <c r="Z678" s="189"/>
      <c r="AA678" s="189"/>
      <c r="AB678" s="189"/>
    </row>
    <row r="679" spans="2:28" x14ac:dyDescent="0.25">
      <c r="B679" s="12" t="s">
        <v>7</v>
      </c>
      <c r="C679" s="189"/>
      <c r="D679" s="189"/>
      <c r="E679" s="189"/>
      <c r="F679" s="189"/>
      <c r="G679" s="189"/>
      <c r="H679" s="189"/>
      <c r="I679" s="189"/>
      <c r="J679" s="189"/>
      <c r="K679" s="189"/>
      <c r="L679" s="189"/>
      <c r="M679" s="189"/>
      <c r="N679" s="189"/>
      <c r="O679" s="189"/>
      <c r="P679" s="189"/>
      <c r="Q679" s="189"/>
      <c r="R679" s="189"/>
      <c r="S679" s="189"/>
      <c r="T679" s="189"/>
      <c r="U679" s="189"/>
      <c r="V679" s="189"/>
      <c r="W679" s="189"/>
      <c r="X679" s="189"/>
      <c r="Y679" s="189"/>
      <c r="Z679" s="189"/>
      <c r="AA679" s="189"/>
      <c r="AB679" s="189"/>
    </row>
    <row r="680" spans="2:28" x14ac:dyDescent="0.25">
      <c r="B680" s="13" t="s">
        <v>6</v>
      </c>
      <c r="C680" s="189"/>
      <c r="D680" s="189"/>
      <c r="E680" s="189"/>
      <c r="F680" s="189"/>
      <c r="G680" s="189"/>
      <c r="H680" s="189"/>
      <c r="I680" s="189"/>
      <c r="J680" s="189"/>
      <c r="K680" s="189"/>
      <c r="L680" s="189"/>
      <c r="M680" s="189"/>
      <c r="N680" s="189"/>
      <c r="O680" s="189"/>
      <c r="P680" s="189"/>
      <c r="Q680" s="189"/>
      <c r="R680" s="189"/>
      <c r="S680" s="189"/>
      <c r="T680" s="189"/>
      <c r="U680" s="189"/>
      <c r="V680" s="189"/>
      <c r="W680" s="189"/>
      <c r="X680" s="189"/>
      <c r="Y680" s="189"/>
      <c r="Z680" s="189"/>
      <c r="AA680" s="189"/>
      <c r="AB680" s="189"/>
    </row>
    <row r="681" spans="2:28" x14ac:dyDescent="0.25">
      <c r="B681" s="13" t="s">
        <v>151</v>
      </c>
      <c r="C681" s="189"/>
      <c r="D681" s="189"/>
      <c r="E681" s="189"/>
      <c r="F681" s="189"/>
      <c r="G681" s="189"/>
      <c r="H681" s="189"/>
      <c r="I681" s="189"/>
      <c r="J681" s="189"/>
      <c r="K681" s="189"/>
      <c r="L681" s="189"/>
      <c r="M681" s="189"/>
      <c r="N681" s="189"/>
      <c r="O681" s="189"/>
      <c r="P681" s="189"/>
      <c r="Q681" s="189"/>
      <c r="R681" s="189"/>
      <c r="S681" s="189"/>
      <c r="T681" s="189"/>
      <c r="U681" s="189"/>
      <c r="V681" s="189"/>
      <c r="W681" s="189"/>
      <c r="X681" s="189"/>
      <c r="Y681" s="189"/>
      <c r="Z681" s="189"/>
      <c r="AA681" s="189"/>
      <c r="AB681" s="189"/>
    </row>
    <row r="682" spans="2:28" x14ac:dyDescent="0.25">
      <c r="B682" s="13" t="s">
        <v>156</v>
      </c>
      <c r="C682" s="189"/>
      <c r="D682" s="189"/>
      <c r="E682" s="189"/>
      <c r="F682" s="189"/>
      <c r="G682" s="189"/>
      <c r="H682" s="189"/>
      <c r="I682" s="189"/>
      <c r="J682" s="189"/>
      <c r="K682" s="189"/>
      <c r="L682" s="189"/>
      <c r="M682" s="189"/>
      <c r="N682" s="189"/>
      <c r="O682" s="189"/>
      <c r="P682" s="189"/>
      <c r="Q682" s="189"/>
      <c r="R682" s="189"/>
      <c r="S682" s="189"/>
      <c r="T682" s="189"/>
      <c r="U682" s="189"/>
      <c r="V682" s="189"/>
      <c r="W682" s="189"/>
      <c r="X682" s="189"/>
      <c r="Y682" s="189"/>
      <c r="Z682" s="189"/>
      <c r="AA682" s="189"/>
      <c r="AB682" s="189"/>
    </row>
    <row r="683" spans="2:28" x14ac:dyDescent="0.25">
      <c r="B683" s="13" t="s">
        <v>161</v>
      </c>
      <c r="C683" s="189"/>
      <c r="D683" s="189"/>
      <c r="E683" s="189"/>
      <c r="F683" s="189"/>
      <c r="G683" s="189"/>
      <c r="H683" s="189"/>
      <c r="I683" s="189"/>
      <c r="J683" s="189"/>
      <c r="K683" s="189"/>
      <c r="L683" s="189"/>
      <c r="M683" s="189"/>
      <c r="N683" s="189"/>
      <c r="O683" s="189"/>
      <c r="P683" s="189"/>
      <c r="Q683" s="189"/>
      <c r="R683" s="189"/>
      <c r="S683" s="189"/>
      <c r="T683" s="189"/>
      <c r="U683" s="189"/>
      <c r="V683" s="189"/>
      <c r="W683" s="189"/>
      <c r="X683" s="189"/>
      <c r="Y683" s="189"/>
      <c r="Z683" s="189"/>
      <c r="AA683" s="189"/>
      <c r="AB683" s="189"/>
    </row>
    <row r="684" spans="2:28" x14ac:dyDescent="0.25">
      <c r="B684" s="13" t="s">
        <v>166</v>
      </c>
      <c r="C684" s="189"/>
      <c r="D684" s="189"/>
      <c r="E684" s="189"/>
      <c r="F684" s="189"/>
      <c r="G684" s="189"/>
      <c r="H684" s="189"/>
      <c r="I684" s="189"/>
      <c r="J684" s="189"/>
      <c r="K684" s="189"/>
      <c r="L684" s="189"/>
      <c r="M684" s="189"/>
      <c r="N684" s="189"/>
      <c r="O684" s="189"/>
      <c r="P684" s="189"/>
      <c r="Q684" s="189"/>
      <c r="R684" s="189"/>
      <c r="S684" s="189"/>
      <c r="T684" s="189"/>
      <c r="U684" s="189"/>
      <c r="V684" s="189"/>
      <c r="W684" s="189"/>
      <c r="X684" s="189"/>
      <c r="Y684" s="189"/>
      <c r="Z684" s="189"/>
      <c r="AA684" s="189"/>
      <c r="AB684" s="189"/>
    </row>
    <row r="685" spans="2:28" x14ac:dyDescent="0.25">
      <c r="B685" s="13" t="s">
        <v>174</v>
      </c>
      <c r="C685" s="189"/>
      <c r="D685" s="189"/>
      <c r="E685" s="189"/>
      <c r="F685" s="189"/>
      <c r="G685" s="189"/>
      <c r="H685" s="189"/>
      <c r="I685" s="189"/>
      <c r="J685" s="189"/>
      <c r="K685" s="189"/>
      <c r="L685" s="189"/>
      <c r="M685" s="189"/>
      <c r="N685" s="189"/>
      <c r="O685" s="189"/>
      <c r="P685" s="189"/>
      <c r="Q685" s="189"/>
      <c r="R685" s="189"/>
      <c r="S685" s="189"/>
      <c r="T685" s="189"/>
      <c r="U685" s="189"/>
      <c r="V685" s="189"/>
      <c r="W685" s="189"/>
      <c r="X685" s="189"/>
      <c r="Y685" s="189"/>
      <c r="Z685" s="189"/>
      <c r="AA685" s="189"/>
      <c r="AB685" s="189"/>
    </row>
    <row r="686" spans="2:28" x14ac:dyDescent="0.25">
      <c r="B686" s="13" t="s">
        <v>183</v>
      </c>
      <c r="C686" s="189"/>
      <c r="D686" s="189"/>
      <c r="E686" s="189"/>
      <c r="F686" s="189"/>
      <c r="G686" s="189"/>
      <c r="H686" s="189"/>
      <c r="I686" s="189"/>
      <c r="J686" s="189"/>
      <c r="K686" s="189"/>
      <c r="L686" s="189"/>
      <c r="M686" s="189"/>
      <c r="N686" s="189"/>
      <c r="O686" s="189"/>
      <c r="P686" s="189"/>
      <c r="Q686" s="189"/>
      <c r="R686" s="189"/>
      <c r="S686" s="189"/>
      <c r="T686" s="189"/>
      <c r="U686" s="189"/>
      <c r="V686" s="189"/>
      <c r="W686" s="189"/>
      <c r="X686" s="189"/>
      <c r="Y686" s="189"/>
      <c r="Z686" s="189"/>
      <c r="AA686" s="189"/>
      <c r="AB686" s="189"/>
    </row>
    <row r="687" spans="2:28" x14ac:dyDescent="0.25">
      <c r="B687" s="13" t="s">
        <v>189</v>
      </c>
      <c r="C687" s="189"/>
      <c r="D687" s="189"/>
      <c r="E687" s="189"/>
      <c r="F687" s="189"/>
      <c r="G687" s="189"/>
      <c r="H687" s="189"/>
      <c r="I687" s="189"/>
      <c r="J687" s="189"/>
      <c r="K687" s="189"/>
      <c r="L687" s="189"/>
      <c r="M687" s="189"/>
      <c r="N687" s="189"/>
      <c r="O687" s="189"/>
      <c r="P687" s="189"/>
      <c r="Q687" s="189"/>
      <c r="R687" s="189"/>
      <c r="S687" s="189"/>
      <c r="T687" s="189"/>
      <c r="U687" s="189"/>
      <c r="V687" s="189"/>
      <c r="W687" s="189"/>
      <c r="X687" s="189"/>
      <c r="Y687" s="189"/>
      <c r="Z687" s="189"/>
      <c r="AA687" s="189"/>
      <c r="AB687" s="189"/>
    </row>
    <row r="688" spans="2:28" x14ac:dyDescent="0.25">
      <c r="B688" s="13" t="s">
        <v>195</v>
      </c>
      <c r="C688" s="189"/>
      <c r="D688" s="189"/>
      <c r="E688" s="189"/>
      <c r="F688" s="189"/>
      <c r="G688" s="189"/>
      <c r="H688" s="189"/>
      <c r="I688" s="189"/>
      <c r="J688" s="189"/>
      <c r="K688" s="189"/>
      <c r="L688" s="189"/>
      <c r="M688" s="189"/>
      <c r="N688" s="189"/>
      <c r="O688" s="189"/>
      <c r="P688" s="189"/>
      <c r="Q688" s="189"/>
      <c r="R688" s="189"/>
      <c r="S688" s="189"/>
      <c r="T688" s="189"/>
      <c r="U688" s="189"/>
      <c r="V688" s="189"/>
      <c r="W688" s="189"/>
      <c r="X688" s="189"/>
      <c r="Y688" s="189"/>
      <c r="Z688" s="189"/>
      <c r="AA688" s="189"/>
      <c r="AB688" s="189"/>
    </row>
    <row r="689" spans="2:28" x14ac:dyDescent="0.25">
      <c r="B689" s="13" t="s">
        <v>227</v>
      </c>
      <c r="C689" s="189"/>
      <c r="D689" s="189"/>
      <c r="E689" s="189"/>
      <c r="F689" s="189"/>
      <c r="G689" s="189"/>
      <c r="H689" s="189"/>
      <c r="I689" s="189"/>
      <c r="J689" s="189"/>
      <c r="K689" s="189"/>
      <c r="L689" s="189"/>
      <c r="M689" s="189"/>
      <c r="N689" s="189"/>
      <c r="O689" s="189"/>
      <c r="P689" s="189"/>
      <c r="Q689" s="189"/>
      <c r="R689" s="189"/>
      <c r="S689" s="189"/>
      <c r="T689" s="189"/>
      <c r="U689" s="189"/>
      <c r="V689" s="189"/>
      <c r="W689" s="189"/>
      <c r="X689" s="189"/>
      <c r="Y689" s="189"/>
      <c r="Z689" s="189"/>
      <c r="AA689" s="189"/>
      <c r="AB689" s="189"/>
    </row>
    <row r="690" spans="2:28" x14ac:dyDescent="0.25">
      <c r="B690" s="13" t="s">
        <v>238</v>
      </c>
    </row>
    <row r="691" spans="2:28" ht="15.75" thickBot="1" x14ac:dyDescent="0.3"/>
    <row r="692" spans="2:28" ht="15.75" thickBot="1" x14ac:dyDescent="0.3">
      <c r="B692" s="590" t="s">
        <v>234</v>
      </c>
      <c r="C692" s="591"/>
      <c r="D692" s="591"/>
      <c r="E692" s="591"/>
      <c r="F692" s="591"/>
      <c r="G692" s="591"/>
      <c r="H692" s="591"/>
      <c r="I692" s="591"/>
      <c r="J692" s="591"/>
      <c r="K692" s="591"/>
      <c r="L692" s="591"/>
      <c r="M692" s="591"/>
      <c r="N692" s="591"/>
      <c r="O692" s="591"/>
      <c r="P692" s="591"/>
      <c r="Q692" s="591"/>
      <c r="R692" s="591"/>
      <c r="S692" s="591"/>
      <c r="T692" s="591"/>
      <c r="U692" s="591"/>
      <c r="V692" s="591"/>
      <c r="W692" s="591"/>
      <c r="X692" s="592"/>
      <c r="Y692" s="189"/>
      <c r="Z692" s="189"/>
      <c r="AA692" s="189"/>
      <c r="AB692" s="189"/>
    </row>
    <row r="693" spans="2:28" ht="15.75" thickBot="1" x14ac:dyDescent="0.3">
      <c r="B693" s="247" t="s">
        <v>105</v>
      </c>
      <c r="C693" s="263">
        <v>0</v>
      </c>
      <c r="D693" s="263">
        <v>1</v>
      </c>
      <c r="E693" s="263">
        <v>2</v>
      </c>
      <c r="F693" s="263">
        <v>3</v>
      </c>
      <c r="G693" s="263">
        <v>4</v>
      </c>
      <c r="H693" s="263">
        <v>5</v>
      </c>
      <c r="I693" s="263">
        <v>6</v>
      </c>
      <c r="J693" s="263">
        <v>7</v>
      </c>
      <c r="K693" s="263">
        <v>8</v>
      </c>
      <c r="L693" s="263">
        <v>9</v>
      </c>
      <c r="M693" s="263">
        <v>10</v>
      </c>
      <c r="N693" s="263">
        <v>11</v>
      </c>
      <c r="O693" s="263">
        <v>12</v>
      </c>
      <c r="P693" s="263">
        <v>13</v>
      </c>
      <c r="Q693" s="263">
        <v>14</v>
      </c>
      <c r="R693" s="263">
        <v>15</v>
      </c>
      <c r="S693" s="263">
        <v>16</v>
      </c>
      <c r="T693" s="263">
        <v>17</v>
      </c>
      <c r="U693" s="263">
        <v>18</v>
      </c>
      <c r="V693" s="263">
        <v>19</v>
      </c>
      <c r="W693" s="262" t="s">
        <v>106</v>
      </c>
      <c r="X693" s="248" t="s">
        <v>5</v>
      </c>
      <c r="Y693" s="189"/>
      <c r="Z693" s="628" t="s">
        <v>138</v>
      </c>
      <c r="AA693" s="628" t="s">
        <v>136</v>
      </c>
      <c r="AB693" s="631" t="s">
        <v>137</v>
      </c>
    </row>
    <row r="694" spans="2:28" x14ac:dyDescent="0.25">
      <c r="B694" s="251" t="s">
        <v>102</v>
      </c>
      <c r="C694" s="253"/>
      <c r="D694" s="253"/>
      <c r="E694" s="256">
        <v>21</v>
      </c>
      <c r="F694" s="258">
        <v>136</v>
      </c>
      <c r="G694" s="257">
        <v>11</v>
      </c>
      <c r="H694" s="257"/>
      <c r="I694" s="259"/>
      <c r="J694" s="259"/>
      <c r="K694" s="259"/>
      <c r="L694" s="260"/>
      <c r="M694" s="260"/>
      <c r="N694" s="256"/>
      <c r="O694" s="256"/>
      <c r="P694" s="256"/>
      <c r="Q694" s="256"/>
      <c r="R694" s="256"/>
      <c r="S694" s="256"/>
      <c r="T694" s="256"/>
      <c r="U694" s="256"/>
      <c r="V694" s="256"/>
      <c r="W694" s="256"/>
      <c r="X694" s="358">
        <v>168</v>
      </c>
      <c r="Y694" s="189"/>
      <c r="Z694" s="629"/>
      <c r="AA694" s="629"/>
      <c r="AB694" s="631"/>
    </row>
    <row r="695" spans="2:28" x14ac:dyDescent="0.25">
      <c r="B695" s="255" t="s">
        <v>103</v>
      </c>
      <c r="C695" s="250"/>
      <c r="D695" s="250"/>
      <c r="E695" s="256">
        <v>3</v>
      </c>
      <c r="F695" s="257">
        <v>44</v>
      </c>
      <c r="G695" s="258">
        <v>179</v>
      </c>
      <c r="H695" s="257">
        <v>4</v>
      </c>
      <c r="I695" s="257">
        <v>2</v>
      </c>
      <c r="J695" s="259">
        <v>1</v>
      </c>
      <c r="K695" s="259"/>
      <c r="L695" s="259"/>
      <c r="M695" s="260"/>
      <c r="N695" s="260"/>
      <c r="O695" s="256"/>
      <c r="P695" s="256"/>
      <c r="Q695" s="256"/>
      <c r="R695" s="256"/>
      <c r="S695" s="256"/>
      <c r="T695" s="256"/>
      <c r="U695" s="256"/>
      <c r="V695" s="256"/>
      <c r="W695" s="256"/>
      <c r="X695" s="359">
        <v>233</v>
      </c>
      <c r="Y695" s="189"/>
      <c r="Z695" s="630"/>
      <c r="AA695" s="630"/>
      <c r="AB695" s="631"/>
    </row>
    <row r="696" spans="2:28" x14ac:dyDescent="0.25">
      <c r="B696" s="254" t="s">
        <v>17</v>
      </c>
      <c r="C696" s="250"/>
      <c r="D696" s="250"/>
      <c r="E696" s="256"/>
      <c r="F696" s="259">
        <v>1</v>
      </c>
      <c r="G696" s="257">
        <v>428</v>
      </c>
      <c r="H696" s="261">
        <v>2008</v>
      </c>
      <c r="I696" s="257">
        <v>139</v>
      </c>
      <c r="J696" s="257">
        <v>8</v>
      </c>
      <c r="K696" s="259">
        <v>2</v>
      </c>
      <c r="L696" s="259">
        <v>2</v>
      </c>
      <c r="M696" s="259">
        <v>3</v>
      </c>
      <c r="N696" s="260">
        <v>5</v>
      </c>
      <c r="O696" s="260">
        <v>1</v>
      </c>
      <c r="P696" s="260">
        <v>5</v>
      </c>
      <c r="Q696" s="256">
        <v>3</v>
      </c>
      <c r="R696" s="256">
        <v>2</v>
      </c>
      <c r="S696" s="256"/>
      <c r="T696" s="256">
        <v>3</v>
      </c>
      <c r="U696" s="256">
        <v>3</v>
      </c>
      <c r="V696" s="256"/>
      <c r="W696" s="256">
        <v>3</v>
      </c>
      <c r="X696" s="360">
        <v>2616</v>
      </c>
      <c r="Y696" s="189"/>
      <c r="Z696" s="461" t="s">
        <v>17</v>
      </c>
      <c r="AA696" s="153">
        <f>SUM(K696:W696)</f>
        <v>32</v>
      </c>
      <c r="AB696" s="188">
        <f>AA696/X696</f>
        <v>1.2232415902140673E-2</v>
      </c>
    </row>
    <row r="697" spans="2:28" x14ac:dyDescent="0.25">
      <c r="B697" s="254" t="s">
        <v>107</v>
      </c>
      <c r="C697" s="250"/>
      <c r="D697" s="250"/>
      <c r="E697" s="256"/>
      <c r="F697" s="260"/>
      <c r="G697" s="259">
        <v>1</v>
      </c>
      <c r="H697" s="257">
        <v>378</v>
      </c>
      <c r="I697" s="261">
        <v>1916</v>
      </c>
      <c r="J697" s="257">
        <v>585</v>
      </c>
      <c r="K697" s="257">
        <v>124</v>
      </c>
      <c r="L697" s="259">
        <v>49</v>
      </c>
      <c r="M697" s="259">
        <v>6</v>
      </c>
      <c r="N697" s="259">
        <v>3</v>
      </c>
      <c r="O697" s="260">
        <v>1</v>
      </c>
      <c r="P697" s="260">
        <v>1</v>
      </c>
      <c r="Q697" s="260">
        <v>1</v>
      </c>
      <c r="R697" s="260"/>
      <c r="S697" s="260">
        <v>1</v>
      </c>
      <c r="T697" s="260"/>
      <c r="U697" s="260"/>
      <c r="V697" s="260"/>
      <c r="W697" s="260"/>
      <c r="X697" s="360">
        <v>3066</v>
      </c>
      <c r="Y697" s="189"/>
      <c r="Z697" s="461" t="s">
        <v>107</v>
      </c>
      <c r="AA697" s="153">
        <f>SUM(L697:W697)</f>
        <v>62</v>
      </c>
      <c r="AB697" s="188">
        <f t="shared" ref="AB697:AB707" si="27">AA697/X697</f>
        <v>2.0221787345075015E-2</v>
      </c>
    </row>
    <row r="698" spans="2:28" x14ac:dyDescent="0.25">
      <c r="B698" s="254" t="s">
        <v>108</v>
      </c>
      <c r="C698" s="250"/>
      <c r="D698" s="250"/>
      <c r="E698" s="256"/>
      <c r="F698" s="260"/>
      <c r="G698" s="260">
        <v>1</v>
      </c>
      <c r="H698" s="259">
        <v>1</v>
      </c>
      <c r="I698" s="257">
        <v>313</v>
      </c>
      <c r="J698" s="261">
        <v>1567</v>
      </c>
      <c r="K698" s="257">
        <v>592</v>
      </c>
      <c r="L698" s="257">
        <v>157</v>
      </c>
      <c r="M698" s="259">
        <v>56</v>
      </c>
      <c r="N698" s="259">
        <v>20</v>
      </c>
      <c r="O698" s="259">
        <v>8</v>
      </c>
      <c r="P698" s="260">
        <v>2</v>
      </c>
      <c r="Q698" s="260">
        <v>1</v>
      </c>
      <c r="R698" s="260"/>
      <c r="S698" s="260"/>
      <c r="T698" s="260"/>
      <c r="U698" s="260"/>
      <c r="V698" s="260"/>
      <c r="W698" s="260"/>
      <c r="X698" s="360">
        <v>2718</v>
      </c>
      <c r="Y698" s="189"/>
      <c r="Z698" s="461" t="s">
        <v>108</v>
      </c>
      <c r="AA698" s="153">
        <f>SUM(M698:W698)</f>
        <v>87</v>
      </c>
      <c r="AB698" s="188">
        <f t="shared" si="27"/>
        <v>3.2008830022075052E-2</v>
      </c>
    </row>
    <row r="699" spans="2:28" x14ac:dyDescent="0.25">
      <c r="B699" s="254" t="s">
        <v>109</v>
      </c>
      <c r="C699" s="250"/>
      <c r="D699" s="250"/>
      <c r="E699" s="256"/>
      <c r="F699" s="256"/>
      <c r="G699" s="260"/>
      <c r="H699" s="260"/>
      <c r="I699" s="259">
        <v>3</v>
      </c>
      <c r="J699" s="257">
        <v>334</v>
      </c>
      <c r="K699" s="261">
        <v>1519</v>
      </c>
      <c r="L699" s="257">
        <v>497</v>
      </c>
      <c r="M699" s="257">
        <v>153</v>
      </c>
      <c r="N699" s="259">
        <v>64</v>
      </c>
      <c r="O699" s="259">
        <v>22</v>
      </c>
      <c r="P699" s="259">
        <v>10</v>
      </c>
      <c r="Q699" s="260">
        <v>5</v>
      </c>
      <c r="R699" s="260"/>
      <c r="S699" s="260">
        <v>1</v>
      </c>
      <c r="T699" s="260"/>
      <c r="U699" s="260"/>
      <c r="V699" s="260">
        <v>1</v>
      </c>
      <c r="W699" s="260">
        <v>1</v>
      </c>
      <c r="X699" s="360">
        <v>2610</v>
      </c>
      <c r="Y699" s="189"/>
      <c r="Z699" s="461" t="s">
        <v>109</v>
      </c>
      <c r="AA699" s="153">
        <f>SUM(N699:W699)</f>
        <v>104</v>
      </c>
      <c r="AB699" s="188">
        <f t="shared" si="27"/>
        <v>3.9846743295019159E-2</v>
      </c>
    </row>
    <row r="700" spans="2:28" x14ac:dyDescent="0.25">
      <c r="B700" s="254" t="s">
        <v>110</v>
      </c>
      <c r="C700" s="250"/>
      <c r="D700" s="250"/>
      <c r="E700" s="256"/>
      <c r="F700" s="256"/>
      <c r="G700" s="256"/>
      <c r="H700" s="260"/>
      <c r="I700" s="260"/>
      <c r="J700" s="259">
        <v>1</v>
      </c>
      <c r="K700" s="257">
        <v>319</v>
      </c>
      <c r="L700" s="261">
        <v>1618</v>
      </c>
      <c r="M700" s="257">
        <v>533</v>
      </c>
      <c r="N700" s="257">
        <v>162</v>
      </c>
      <c r="O700" s="259">
        <v>44</v>
      </c>
      <c r="P700" s="259">
        <v>29</v>
      </c>
      <c r="Q700" s="259">
        <v>15</v>
      </c>
      <c r="R700" s="260">
        <v>4</v>
      </c>
      <c r="S700" s="260">
        <v>1</v>
      </c>
      <c r="T700" s="260">
        <v>3</v>
      </c>
      <c r="U700" s="260"/>
      <c r="V700" s="260"/>
      <c r="W700" s="260"/>
      <c r="X700" s="360">
        <v>2729</v>
      </c>
      <c r="Y700" s="189"/>
      <c r="Z700" s="461" t="s">
        <v>110</v>
      </c>
      <c r="AA700" s="153">
        <f>SUM(O700:W700)</f>
        <v>96</v>
      </c>
      <c r="AB700" s="188">
        <f t="shared" si="27"/>
        <v>3.5177720776841337E-2</v>
      </c>
    </row>
    <row r="701" spans="2:28" x14ac:dyDescent="0.25">
      <c r="B701" s="254" t="s">
        <v>111</v>
      </c>
      <c r="C701" s="250"/>
      <c r="D701" s="250"/>
      <c r="E701" s="256"/>
      <c r="F701" s="256"/>
      <c r="G701" s="256"/>
      <c r="H701" s="256"/>
      <c r="I701" s="260"/>
      <c r="J701" s="260"/>
      <c r="K701" s="259">
        <v>2</v>
      </c>
      <c r="L701" s="257">
        <v>334</v>
      </c>
      <c r="M701" s="261">
        <v>1439</v>
      </c>
      <c r="N701" s="257">
        <v>494</v>
      </c>
      <c r="O701" s="257">
        <v>215</v>
      </c>
      <c r="P701" s="259">
        <v>74</v>
      </c>
      <c r="Q701" s="259">
        <v>24</v>
      </c>
      <c r="R701" s="259">
        <v>11</v>
      </c>
      <c r="S701" s="260">
        <v>2</v>
      </c>
      <c r="T701" s="260">
        <v>1</v>
      </c>
      <c r="U701" s="260"/>
      <c r="V701" s="260"/>
      <c r="W701" s="260"/>
      <c r="X701" s="360">
        <v>2596</v>
      </c>
      <c r="Y701" s="189"/>
      <c r="Z701" s="461" t="s">
        <v>111</v>
      </c>
      <c r="AA701" s="153">
        <f>SUM(P701:W701)</f>
        <v>112</v>
      </c>
      <c r="AB701" s="188">
        <f t="shared" si="27"/>
        <v>4.3143297380585519E-2</v>
      </c>
    </row>
    <row r="702" spans="2:28" x14ac:dyDescent="0.25">
      <c r="B702" s="254" t="s">
        <v>112</v>
      </c>
      <c r="C702" s="250"/>
      <c r="D702" s="250"/>
      <c r="E702" s="256"/>
      <c r="F702" s="256"/>
      <c r="G702" s="256"/>
      <c r="H702" s="256"/>
      <c r="I702" s="256"/>
      <c r="J702" s="260"/>
      <c r="K702" s="260"/>
      <c r="L702" s="259">
        <v>2</v>
      </c>
      <c r="M702" s="257">
        <v>310</v>
      </c>
      <c r="N702" s="261">
        <v>1361</v>
      </c>
      <c r="O702" s="257">
        <v>664</v>
      </c>
      <c r="P702" s="257">
        <v>418</v>
      </c>
      <c r="Q702" s="259">
        <v>181</v>
      </c>
      <c r="R702" s="259">
        <v>35</v>
      </c>
      <c r="S702" s="259">
        <v>6</v>
      </c>
      <c r="T702" s="260"/>
      <c r="U702" s="260">
        <v>2</v>
      </c>
      <c r="V702" s="260"/>
      <c r="W702" s="260">
        <v>2</v>
      </c>
      <c r="X702" s="360">
        <v>2981</v>
      </c>
      <c r="Y702" s="189"/>
      <c r="Z702" s="461" t="s">
        <v>112</v>
      </c>
      <c r="AA702" s="153">
        <f>SUM(Q702:W702)</f>
        <v>226</v>
      </c>
      <c r="AB702" s="188">
        <f t="shared" si="27"/>
        <v>7.5813485407581344E-2</v>
      </c>
    </row>
    <row r="703" spans="2:28" x14ac:dyDescent="0.25">
      <c r="B703" s="254" t="s">
        <v>113</v>
      </c>
      <c r="C703" s="250"/>
      <c r="D703" s="250"/>
      <c r="E703" s="256"/>
      <c r="F703" s="256"/>
      <c r="G703" s="256"/>
      <c r="H703" s="256"/>
      <c r="I703" s="256"/>
      <c r="J703" s="256"/>
      <c r="K703" s="260"/>
      <c r="L703" s="260"/>
      <c r="M703" s="259"/>
      <c r="N703" s="257">
        <v>220</v>
      </c>
      <c r="O703" s="261">
        <v>1122</v>
      </c>
      <c r="P703" s="257">
        <v>562</v>
      </c>
      <c r="Q703" s="257">
        <v>334</v>
      </c>
      <c r="R703" s="259">
        <v>149</v>
      </c>
      <c r="S703" s="259">
        <v>35</v>
      </c>
      <c r="T703" s="259">
        <v>11</v>
      </c>
      <c r="U703" s="260"/>
      <c r="V703" s="260">
        <v>1</v>
      </c>
      <c r="W703" s="260"/>
      <c r="X703" s="360">
        <v>2434</v>
      </c>
      <c r="Y703" s="189"/>
      <c r="Z703" s="461" t="s">
        <v>113</v>
      </c>
      <c r="AA703" s="153">
        <f>SUM(R703:W703)</f>
        <v>196</v>
      </c>
      <c r="AB703" s="188">
        <f t="shared" si="27"/>
        <v>8.0525883319638461E-2</v>
      </c>
    </row>
    <row r="704" spans="2:28" x14ac:dyDescent="0.25">
      <c r="B704" s="254" t="s">
        <v>114</v>
      </c>
      <c r="C704" s="250"/>
      <c r="D704" s="250"/>
      <c r="E704" s="256"/>
      <c r="F704" s="256"/>
      <c r="G704" s="256"/>
      <c r="H704" s="256"/>
      <c r="I704" s="256"/>
      <c r="J704" s="256"/>
      <c r="K704" s="256"/>
      <c r="L704" s="260"/>
      <c r="M704" s="260"/>
      <c r="N704" s="259">
        <v>4</v>
      </c>
      <c r="O704" s="257">
        <v>255</v>
      </c>
      <c r="P704" s="261">
        <v>1030</v>
      </c>
      <c r="Q704" s="257">
        <v>604</v>
      </c>
      <c r="R704" s="257">
        <v>326</v>
      </c>
      <c r="S704" s="259">
        <v>117</v>
      </c>
      <c r="T704" s="259">
        <v>23</v>
      </c>
      <c r="U704" s="259">
        <v>3</v>
      </c>
      <c r="V704" s="260"/>
      <c r="W704" s="260">
        <v>1</v>
      </c>
      <c r="X704" s="360">
        <v>2363</v>
      </c>
      <c r="Y704" s="189"/>
      <c r="Z704" s="461" t="s">
        <v>114</v>
      </c>
      <c r="AA704" s="153">
        <f>SUM(S704:W704)</f>
        <v>144</v>
      </c>
      <c r="AB704" s="188">
        <f t="shared" si="27"/>
        <v>6.0939483707151923E-2</v>
      </c>
    </row>
    <row r="705" spans="2:28" x14ac:dyDescent="0.25">
      <c r="B705" s="254" t="s">
        <v>115</v>
      </c>
      <c r="C705" s="250"/>
      <c r="D705" s="250"/>
      <c r="E705" s="256"/>
      <c r="F705" s="256"/>
      <c r="G705" s="256"/>
      <c r="H705" s="256"/>
      <c r="I705" s="256"/>
      <c r="J705" s="256"/>
      <c r="K705" s="256"/>
      <c r="L705" s="256"/>
      <c r="M705" s="260"/>
      <c r="N705" s="260"/>
      <c r="O705" s="259">
        <v>3</v>
      </c>
      <c r="P705" s="257">
        <v>184</v>
      </c>
      <c r="Q705" s="261">
        <v>879</v>
      </c>
      <c r="R705" s="257">
        <v>455</v>
      </c>
      <c r="S705" s="257">
        <v>271</v>
      </c>
      <c r="T705" s="259">
        <v>65</v>
      </c>
      <c r="U705" s="259">
        <v>12</v>
      </c>
      <c r="V705" s="259">
        <v>2</v>
      </c>
      <c r="W705" s="260">
        <v>3</v>
      </c>
      <c r="X705" s="360">
        <v>1874</v>
      </c>
      <c r="Y705" s="189"/>
      <c r="Z705" s="461" t="s">
        <v>115</v>
      </c>
      <c r="AA705" s="153">
        <f>SUM(T705:W705)</f>
        <v>82</v>
      </c>
      <c r="AB705" s="188">
        <f t="shared" si="27"/>
        <v>4.3756670224119533E-2</v>
      </c>
    </row>
    <row r="706" spans="2:28" x14ac:dyDescent="0.25">
      <c r="B706" s="254" t="s">
        <v>116</v>
      </c>
      <c r="C706" s="250"/>
      <c r="D706" s="250"/>
      <c r="E706" s="256"/>
      <c r="F706" s="256"/>
      <c r="G706" s="256"/>
      <c r="H706" s="256"/>
      <c r="I706" s="256"/>
      <c r="J706" s="256"/>
      <c r="K706" s="256"/>
      <c r="L706" s="256"/>
      <c r="M706" s="256"/>
      <c r="N706" s="260"/>
      <c r="O706" s="260"/>
      <c r="P706" s="259">
        <v>3</v>
      </c>
      <c r="Q706" s="257">
        <v>160</v>
      </c>
      <c r="R706" s="261">
        <v>782</v>
      </c>
      <c r="S706" s="257">
        <v>480</v>
      </c>
      <c r="T706" s="257">
        <v>217</v>
      </c>
      <c r="U706" s="259">
        <v>59</v>
      </c>
      <c r="V706" s="259">
        <v>4</v>
      </c>
      <c r="W706" s="259">
        <v>4</v>
      </c>
      <c r="X706" s="360">
        <v>1709</v>
      </c>
      <c r="Y706" s="189"/>
      <c r="Z706" s="461" t="s">
        <v>116</v>
      </c>
      <c r="AA706" s="153">
        <f>SUM(U706:W706)</f>
        <v>67</v>
      </c>
      <c r="AB706" s="188">
        <f t="shared" si="27"/>
        <v>3.920421299005266E-2</v>
      </c>
    </row>
    <row r="707" spans="2:28" x14ac:dyDescent="0.25">
      <c r="B707" s="254" t="s">
        <v>117</v>
      </c>
      <c r="C707" s="250"/>
      <c r="D707" s="250"/>
      <c r="E707" s="256"/>
      <c r="F707" s="256"/>
      <c r="G707" s="256"/>
      <c r="H707" s="256"/>
      <c r="I707" s="256"/>
      <c r="J707" s="256"/>
      <c r="K707" s="256"/>
      <c r="L707" s="256"/>
      <c r="M707" s="256"/>
      <c r="N707" s="256"/>
      <c r="O707" s="260"/>
      <c r="P707" s="260"/>
      <c r="Q707" s="259">
        <v>1</v>
      </c>
      <c r="R707" s="257">
        <v>102</v>
      </c>
      <c r="S707" s="261">
        <v>656</v>
      </c>
      <c r="T707" s="257">
        <v>332</v>
      </c>
      <c r="U707" s="257">
        <v>156</v>
      </c>
      <c r="V707" s="259">
        <v>29</v>
      </c>
      <c r="W707" s="259">
        <v>7</v>
      </c>
      <c r="X707" s="360">
        <v>1283</v>
      </c>
      <c r="Y707" s="189"/>
      <c r="Z707" s="461" t="s">
        <v>117</v>
      </c>
      <c r="AA707" s="153">
        <f>SUM(V707:W707)</f>
        <v>36</v>
      </c>
      <c r="AB707" s="188">
        <f t="shared" si="27"/>
        <v>2.8059236165237724E-2</v>
      </c>
    </row>
    <row r="708" spans="2:28" x14ac:dyDescent="0.25">
      <c r="B708" s="255" t="s">
        <v>118</v>
      </c>
      <c r="C708" s="250"/>
      <c r="D708" s="250"/>
      <c r="E708" s="256"/>
      <c r="F708" s="256"/>
      <c r="G708" s="256"/>
      <c r="H708" s="256"/>
      <c r="I708" s="256"/>
      <c r="J708" s="256"/>
      <c r="K708" s="256"/>
      <c r="L708" s="256"/>
      <c r="M708" s="256"/>
      <c r="N708" s="256"/>
      <c r="O708" s="256"/>
      <c r="P708" s="256"/>
      <c r="Q708" s="260"/>
      <c r="R708" s="259"/>
      <c r="S708" s="257">
        <v>2</v>
      </c>
      <c r="T708" s="258">
        <v>19</v>
      </c>
      <c r="U708" s="257">
        <v>32</v>
      </c>
      <c r="V708" s="257">
        <v>16</v>
      </c>
      <c r="W708" s="259">
        <v>47</v>
      </c>
      <c r="X708" s="359">
        <v>116</v>
      </c>
      <c r="Y708" s="189"/>
      <c r="Z708" s="307" t="s">
        <v>139</v>
      </c>
      <c r="AA708" s="164">
        <f>SUM(AA696:AA707)</f>
        <v>1244</v>
      </c>
      <c r="AB708" s="139">
        <f>AA708/29463</f>
        <v>4.2222448494722196E-2</v>
      </c>
    </row>
    <row r="709" spans="2:28" x14ac:dyDescent="0.25">
      <c r="B709" s="255" t="s">
        <v>119</v>
      </c>
      <c r="C709" s="250"/>
      <c r="D709" s="250"/>
      <c r="E709" s="256"/>
      <c r="F709" s="256"/>
      <c r="G709" s="256"/>
      <c r="H709" s="256"/>
      <c r="I709" s="256"/>
      <c r="J709" s="256"/>
      <c r="K709" s="256"/>
      <c r="L709" s="256"/>
      <c r="M709" s="256"/>
      <c r="N709" s="256"/>
      <c r="O709" s="256"/>
      <c r="P709" s="256"/>
      <c r="Q709" s="260"/>
      <c r="R709" s="260"/>
      <c r="S709" s="259"/>
      <c r="T709" s="257">
        <v>2</v>
      </c>
      <c r="U709" s="258">
        <v>7</v>
      </c>
      <c r="V709" s="257">
        <v>13</v>
      </c>
      <c r="W709" s="257">
        <v>47</v>
      </c>
      <c r="X709" s="359">
        <v>69</v>
      </c>
      <c r="Y709" s="189"/>
      <c r="Z709" s="189"/>
      <c r="AA709" s="189"/>
      <c r="AB709" s="189"/>
    </row>
    <row r="710" spans="2:28" x14ac:dyDescent="0.25">
      <c r="B710" s="254" t="s">
        <v>121</v>
      </c>
      <c r="C710" s="250"/>
      <c r="D710" s="250"/>
      <c r="E710" s="256"/>
      <c r="F710" s="256"/>
      <c r="G710" s="256"/>
      <c r="H710" s="256"/>
      <c r="I710" s="256"/>
      <c r="J710" s="256"/>
      <c r="K710" s="256"/>
      <c r="L710" s="260"/>
      <c r="M710" s="260"/>
      <c r="N710" s="259"/>
      <c r="O710" s="259"/>
      <c r="P710" s="257"/>
      <c r="Q710" s="257"/>
      <c r="R710" s="257"/>
      <c r="S710" s="257">
        <v>3</v>
      </c>
      <c r="T710" s="257">
        <v>1</v>
      </c>
      <c r="U710" s="257">
        <v>1</v>
      </c>
      <c r="V710" s="257"/>
      <c r="W710" s="257">
        <v>160</v>
      </c>
      <c r="X710" s="360">
        <v>165</v>
      </c>
      <c r="Y710" s="189"/>
      <c r="Z710" s="189"/>
      <c r="AA710" s="189"/>
      <c r="AB710" s="189"/>
    </row>
    <row r="711" spans="2:28" x14ac:dyDescent="0.25">
      <c r="B711" s="254" t="s">
        <v>120</v>
      </c>
      <c r="C711" s="250"/>
      <c r="D711" s="250"/>
      <c r="E711" s="256"/>
      <c r="F711" s="256"/>
      <c r="G711" s="256"/>
      <c r="H711" s="256"/>
      <c r="I711" s="256"/>
      <c r="J711" s="256"/>
      <c r="K711" s="256"/>
      <c r="L711" s="260"/>
      <c r="M711" s="260"/>
      <c r="N711" s="260"/>
      <c r="O711" s="259"/>
      <c r="P711" s="259">
        <v>4</v>
      </c>
      <c r="Q711" s="257">
        <v>10</v>
      </c>
      <c r="R711" s="257">
        <v>7</v>
      </c>
      <c r="S711" s="257">
        <v>4</v>
      </c>
      <c r="T711" s="257">
        <v>4</v>
      </c>
      <c r="U711" s="257">
        <v>2</v>
      </c>
      <c r="V711" s="257"/>
      <c r="W711" s="257">
        <v>66</v>
      </c>
      <c r="X711" s="360">
        <v>97</v>
      </c>
      <c r="Y711" s="189"/>
      <c r="Z711" s="189"/>
      <c r="AA711" s="189"/>
      <c r="AB711" s="189"/>
    </row>
    <row r="712" spans="2:28" x14ac:dyDescent="0.25">
      <c r="B712" s="254" t="s">
        <v>122</v>
      </c>
      <c r="C712" s="250"/>
      <c r="D712" s="250"/>
      <c r="E712" s="256"/>
      <c r="F712" s="256"/>
      <c r="G712" s="256"/>
      <c r="H712" s="256"/>
      <c r="I712" s="256"/>
      <c r="J712" s="256"/>
      <c r="K712" s="256"/>
      <c r="L712" s="260"/>
      <c r="M712" s="260"/>
      <c r="N712" s="260"/>
      <c r="O712" s="260">
        <v>1</v>
      </c>
      <c r="P712" s="259">
        <v>3</v>
      </c>
      <c r="Q712" s="259">
        <v>52</v>
      </c>
      <c r="R712" s="257">
        <v>211</v>
      </c>
      <c r="S712" s="257">
        <v>172</v>
      </c>
      <c r="T712" s="257">
        <v>101</v>
      </c>
      <c r="U712" s="257">
        <v>43</v>
      </c>
      <c r="V712" s="257">
        <v>22</v>
      </c>
      <c r="W712" s="257">
        <v>103</v>
      </c>
      <c r="X712" s="360">
        <v>708</v>
      </c>
      <c r="Y712" s="189"/>
      <c r="Z712" s="189"/>
      <c r="AA712" s="189"/>
      <c r="AB712" s="189"/>
    </row>
    <row r="713" spans="2:28" x14ac:dyDescent="0.25">
      <c r="B713" s="254" t="s">
        <v>123</v>
      </c>
      <c r="C713" s="250"/>
      <c r="D713" s="250"/>
      <c r="E713" s="256"/>
      <c r="F713" s="256"/>
      <c r="G713" s="256"/>
      <c r="H713" s="256"/>
      <c r="I713" s="256"/>
      <c r="J713" s="256"/>
      <c r="K713" s="256"/>
      <c r="L713" s="260"/>
      <c r="M713" s="260"/>
      <c r="N713" s="260"/>
      <c r="O713" s="260"/>
      <c r="P713" s="260"/>
      <c r="Q713" s="259">
        <v>14</v>
      </c>
      <c r="R713" s="259">
        <v>70</v>
      </c>
      <c r="S713" s="257">
        <v>240</v>
      </c>
      <c r="T713" s="257">
        <v>181</v>
      </c>
      <c r="U713" s="257">
        <v>87</v>
      </c>
      <c r="V713" s="257">
        <v>47</v>
      </c>
      <c r="W713" s="257">
        <v>130</v>
      </c>
      <c r="X713" s="360">
        <v>769</v>
      </c>
      <c r="Y713" s="189"/>
      <c r="Z713" s="189"/>
      <c r="AA713" s="189"/>
      <c r="AB713" s="189"/>
    </row>
    <row r="714" spans="2:28" x14ac:dyDescent="0.25">
      <c r="B714" s="254" t="s">
        <v>124</v>
      </c>
      <c r="C714" s="250"/>
      <c r="D714" s="250"/>
      <c r="E714" s="256"/>
      <c r="F714" s="256"/>
      <c r="G714" s="256"/>
      <c r="H714" s="256"/>
      <c r="I714" s="256"/>
      <c r="J714" s="256"/>
      <c r="K714" s="256"/>
      <c r="L714" s="260"/>
      <c r="M714" s="260"/>
      <c r="N714" s="260"/>
      <c r="O714" s="260"/>
      <c r="P714" s="260"/>
      <c r="Q714" s="260">
        <v>2</v>
      </c>
      <c r="R714" s="259">
        <v>10</v>
      </c>
      <c r="S714" s="259">
        <v>63</v>
      </c>
      <c r="T714" s="257">
        <v>165</v>
      </c>
      <c r="U714" s="257">
        <v>147</v>
      </c>
      <c r="V714" s="257">
        <v>71</v>
      </c>
      <c r="W714" s="257">
        <v>166</v>
      </c>
      <c r="X714" s="360">
        <v>624</v>
      </c>
      <c r="Y714" s="189"/>
      <c r="Z714" s="189"/>
      <c r="AA714" s="189"/>
      <c r="AB714" s="189"/>
    </row>
    <row r="715" spans="2:28" x14ac:dyDescent="0.25">
      <c r="B715" s="254" t="s">
        <v>125</v>
      </c>
      <c r="C715" s="250"/>
      <c r="D715" s="250"/>
      <c r="E715" s="256"/>
      <c r="F715" s="256"/>
      <c r="G715" s="256"/>
      <c r="H715" s="256"/>
      <c r="I715" s="256"/>
      <c r="J715" s="256"/>
      <c r="K715" s="256"/>
      <c r="L715" s="260"/>
      <c r="M715" s="260"/>
      <c r="N715" s="260"/>
      <c r="O715" s="260"/>
      <c r="P715" s="260"/>
      <c r="Q715" s="260"/>
      <c r="R715" s="260">
        <v>3</v>
      </c>
      <c r="S715" s="259">
        <v>41</v>
      </c>
      <c r="T715" s="259">
        <v>139</v>
      </c>
      <c r="U715" s="257">
        <v>129</v>
      </c>
      <c r="V715" s="257">
        <v>64</v>
      </c>
      <c r="W715" s="257">
        <v>116</v>
      </c>
      <c r="X715" s="360">
        <v>492</v>
      </c>
      <c r="Y715" s="189"/>
      <c r="Z715" s="189"/>
      <c r="AA715" s="189"/>
      <c r="AB715" s="189"/>
    </row>
    <row r="716" spans="2:28" ht="15.75" thickBot="1" x14ac:dyDescent="0.3">
      <c r="B716" s="249" t="s">
        <v>37</v>
      </c>
      <c r="C716" s="252"/>
      <c r="D716" s="252"/>
      <c r="E716" s="256"/>
      <c r="F716" s="256"/>
      <c r="G716" s="256"/>
      <c r="H716" s="256"/>
      <c r="I716" s="256"/>
      <c r="J716" s="256"/>
      <c r="K716" s="256"/>
      <c r="L716" s="260"/>
      <c r="M716" s="260">
        <v>5</v>
      </c>
      <c r="N716" s="259">
        <v>7</v>
      </c>
      <c r="O716" s="259">
        <v>9</v>
      </c>
      <c r="P716" s="257"/>
      <c r="Q716" s="257"/>
      <c r="R716" s="257"/>
      <c r="S716" s="257"/>
      <c r="T716" s="257"/>
      <c r="U716" s="257"/>
      <c r="V716" s="257"/>
      <c r="W716" s="257"/>
      <c r="X716" s="361">
        <v>21</v>
      </c>
      <c r="Y716" s="189"/>
      <c r="Z716" s="189"/>
      <c r="AA716" s="189"/>
      <c r="AB716" s="189"/>
    </row>
    <row r="717" spans="2:28" ht="15.75" thickBot="1" x14ac:dyDescent="0.3">
      <c r="B717" s="246" t="s">
        <v>104</v>
      </c>
      <c r="C717" s="355"/>
      <c r="D717" s="355"/>
      <c r="E717" s="355">
        <v>24</v>
      </c>
      <c r="F717" s="355">
        <v>181</v>
      </c>
      <c r="G717" s="355">
        <v>620</v>
      </c>
      <c r="H717" s="355">
        <v>2391</v>
      </c>
      <c r="I717" s="355">
        <v>2373</v>
      </c>
      <c r="J717" s="355">
        <v>2496</v>
      </c>
      <c r="K717" s="355">
        <v>2558</v>
      </c>
      <c r="L717" s="355">
        <v>2659</v>
      </c>
      <c r="M717" s="355">
        <v>2505</v>
      </c>
      <c r="N717" s="355">
        <v>2340</v>
      </c>
      <c r="O717" s="355">
        <v>2345</v>
      </c>
      <c r="P717" s="355">
        <v>2325</v>
      </c>
      <c r="Q717" s="355">
        <v>2286</v>
      </c>
      <c r="R717" s="355">
        <v>2167</v>
      </c>
      <c r="S717" s="355">
        <v>2095</v>
      </c>
      <c r="T717" s="355">
        <v>1267</v>
      </c>
      <c r="U717" s="355">
        <v>683</v>
      </c>
      <c r="V717" s="355">
        <v>270</v>
      </c>
      <c r="W717" s="356">
        <v>856</v>
      </c>
      <c r="X717" s="357">
        <v>32441</v>
      </c>
      <c r="Y717" s="189"/>
      <c r="Z717" s="189"/>
      <c r="AA717" s="189"/>
      <c r="AB717" s="189"/>
    </row>
    <row r="718" spans="2:28" ht="15.75" thickBot="1" x14ac:dyDescent="0.3">
      <c r="B718" s="189"/>
      <c r="C718" s="189"/>
      <c r="D718" s="189"/>
      <c r="E718" s="189"/>
      <c r="F718" s="189"/>
      <c r="G718" s="189"/>
      <c r="H718" s="189"/>
      <c r="I718" s="189"/>
      <c r="J718" s="189"/>
      <c r="K718" s="189"/>
      <c r="L718" s="189"/>
      <c r="M718" s="189"/>
      <c r="N718" s="189"/>
      <c r="O718" s="189"/>
      <c r="P718" s="189"/>
      <c r="Q718" s="189"/>
      <c r="R718" s="189"/>
      <c r="S718" s="189"/>
      <c r="T718" s="189"/>
      <c r="U718" s="189"/>
      <c r="V718" s="189"/>
      <c r="W718" s="189"/>
      <c r="X718" s="189"/>
      <c r="Y718" s="189"/>
      <c r="Z718" s="189"/>
      <c r="AA718" s="189"/>
      <c r="AB718" s="189"/>
    </row>
    <row r="719" spans="2:28" ht="15.75" thickBot="1" x14ac:dyDescent="0.3">
      <c r="B719" s="166"/>
      <c r="C719" s="167"/>
      <c r="D719" s="168" t="s">
        <v>126</v>
      </c>
      <c r="E719" s="169" t="s">
        <v>127</v>
      </c>
      <c r="F719" s="169" t="s">
        <v>128</v>
      </c>
      <c r="G719" s="169" t="s">
        <v>37</v>
      </c>
      <c r="H719" s="169" t="s">
        <v>129</v>
      </c>
      <c r="I719" s="169" t="s">
        <v>38</v>
      </c>
      <c r="J719" s="170" t="s">
        <v>130</v>
      </c>
      <c r="K719" s="189"/>
      <c r="L719" s="189"/>
      <c r="M719" s="189"/>
      <c r="N719" s="189"/>
      <c r="O719" s="189"/>
      <c r="P719" s="189"/>
      <c r="Q719" s="189"/>
      <c r="R719" s="189"/>
      <c r="S719" s="189"/>
      <c r="T719" s="189"/>
      <c r="U719" s="189"/>
      <c r="V719" s="189"/>
      <c r="W719" s="189"/>
      <c r="X719" s="189"/>
      <c r="Y719" s="189"/>
      <c r="Z719" s="189"/>
      <c r="AA719" s="189"/>
      <c r="AB719" s="189"/>
    </row>
    <row r="720" spans="2:28" x14ac:dyDescent="0.25">
      <c r="B720" s="140" t="s">
        <v>131</v>
      </c>
      <c r="C720" s="171"/>
      <c r="D720" s="171">
        <f>SUM(F694,G695)</f>
        <v>315</v>
      </c>
      <c r="E720" s="171">
        <f>H696+I697+J698+K699+L700+M701+N702+O703+P704+Q705+R706+S707</f>
        <v>15897</v>
      </c>
      <c r="F720" s="171">
        <f>T708+U709</f>
        <v>26</v>
      </c>
      <c r="G720" s="172">
        <v>0</v>
      </c>
      <c r="H720" s="172">
        <v>0</v>
      </c>
      <c r="I720" s="173">
        <f>SUM(D720:H720)</f>
        <v>16238</v>
      </c>
      <c r="J720" s="174">
        <f>I720/$I$548</f>
        <v>0.48691115175867344</v>
      </c>
      <c r="K720" s="189"/>
      <c r="L720" s="189"/>
      <c r="M720" s="189"/>
      <c r="N720" s="189"/>
      <c r="O720" s="189"/>
      <c r="P720" s="189"/>
      <c r="Q720" s="189"/>
      <c r="R720" s="189"/>
      <c r="S720" s="189"/>
      <c r="T720" s="189"/>
      <c r="U720" s="189"/>
      <c r="V720" s="189"/>
      <c r="W720" s="189"/>
      <c r="X720" s="189"/>
      <c r="Y720" s="189"/>
      <c r="Z720" s="189"/>
      <c r="AA720" s="189"/>
      <c r="AB720" s="189"/>
    </row>
    <row r="721" spans="2:28" x14ac:dyDescent="0.25">
      <c r="B721" s="155" t="s">
        <v>132</v>
      </c>
      <c r="C721" s="175"/>
      <c r="D721" s="176">
        <f>F695+G694+H694+H695+I695</f>
        <v>61</v>
      </c>
      <c r="E721" s="176">
        <f>G696+H697+I698+J699+K700+L701+M702+N703+O704+P705+Q706+R707+I696+J696+J697+K697+K698+L698+L699+M699+M700+N700+N701+O701+O702+P702+P703+Q703+Q704+R704+R705+S705+S706+T706+T707+U707</f>
        <v>11815</v>
      </c>
      <c r="F721" s="176">
        <f>S708+U708+V708+T709+V709+W709</f>
        <v>112</v>
      </c>
      <c r="G721" s="176">
        <f>SUM(P716:W716)</f>
        <v>0</v>
      </c>
      <c r="H721" s="176">
        <f>SUM(P710:W710)+SUM(Q711:W711)+SUM(R712:W712)+SUM(S713:W713)+SUM(T714:W714)+SUM(U715:W715)</f>
        <v>2453</v>
      </c>
      <c r="I721" s="177">
        <f>SUM(D721:H721)</f>
        <v>14441</v>
      </c>
      <c r="J721" s="174">
        <f>I721/$I$548</f>
        <v>0.43302647755554891</v>
      </c>
      <c r="K721" s="189"/>
      <c r="L721" s="189"/>
      <c r="M721" s="189"/>
      <c r="N721" s="189"/>
      <c r="O721" s="189"/>
      <c r="P721" s="189"/>
      <c r="Q721" s="189"/>
      <c r="R721" s="189"/>
      <c r="S721" s="189"/>
      <c r="T721" s="189"/>
      <c r="U721" s="189"/>
      <c r="V721" s="189"/>
      <c r="W721" s="189"/>
      <c r="X721" s="189"/>
      <c r="Y721" s="189"/>
      <c r="Z721" s="189"/>
      <c r="AA721" s="189"/>
      <c r="AB721" s="189"/>
    </row>
    <row r="722" spans="2:28" x14ac:dyDescent="0.25">
      <c r="B722" s="155" t="s">
        <v>133</v>
      </c>
      <c r="C722" s="178"/>
      <c r="D722" s="176">
        <f>I694+J694+K694+J695+K695+L695</f>
        <v>1</v>
      </c>
      <c r="E722" s="176">
        <f>F696+G697+H698+I699+J700+K701+L702+M703+N704+O705+P706+Q707+SUM(K696:M696)+SUM(L697:N697)+SUM(M698:O698)+SUM(N699:P699)+SUM(O700:Q700)+SUM(P701:R701)+SUM(Q702:S702)+SUM(R703:T703)+SUM(S704:U704)+SUM(T705:V705)+SUM(U706:W706)+SUM(V707:W707)</f>
        <v>1206</v>
      </c>
      <c r="F722" s="176">
        <f>SUM(R708,W708,S709)</f>
        <v>47</v>
      </c>
      <c r="G722" s="176">
        <f>SUM(N716:O716)</f>
        <v>16</v>
      </c>
      <c r="H722" s="176">
        <f>N710+O710+O711+P711+P712+Q712+Q713+R713+R714+S714+S715+T715</f>
        <v>396</v>
      </c>
      <c r="I722" s="177">
        <f>SUM(D722:H722)</f>
        <v>1666</v>
      </c>
      <c r="J722" s="174">
        <f t="shared" ref="J722:J724" si="28">I722/$I$548</f>
        <v>4.9956520435395363E-2</v>
      </c>
      <c r="K722" s="189"/>
      <c r="L722" s="189"/>
      <c r="M722" s="189"/>
      <c r="N722" s="189"/>
      <c r="O722" s="189"/>
      <c r="P722" s="189"/>
      <c r="Q722" s="189"/>
      <c r="R722" s="189"/>
      <c r="S722" s="189"/>
      <c r="T722" s="189"/>
      <c r="U722" s="189"/>
      <c r="V722" s="189"/>
      <c r="W722" s="189"/>
      <c r="X722" s="189"/>
      <c r="Y722" s="189"/>
      <c r="Z722" s="189"/>
      <c r="AA722" s="189"/>
      <c r="AB722" s="189"/>
    </row>
    <row r="723" spans="2:28" x14ac:dyDescent="0.25">
      <c r="B723" s="155" t="s">
        <v>134</v>
      </c>
      <c r="C723" s="179"/>
      <c r="D723" s="176">
        <f>L694+M694+M695+N695</f>
        <v>0</v>
      </c>
      <c r="E723" s="176">
        <f>SUM(F697:F698)+SUM(G698:G699)+SUM(H699:H700)+SUM(I700:I701)+SUM(J701:J702)+SUM(K702:K703)+SUM(L703:L704)+SUM(M704:M705)+SUM(N705:N706)+SUM(O706:O707)+P707+SUM(N696:P696)+SUM(O697:W697)+SUM(P698:W698)+SUM(Q699:W699)+SUM(R700:W700)+SUM(S701:W701)+SUM(T702:W702)+SUM(U703:W703)+SUM(V704:W704)+W705</f>
        <v>47</v>
      </c>
      <c r="F723" s="176">
        <f>Q708+Q709+R709</f>
        <v>0</v>
      </c>
      <c r="G723" s="176">
        <f>SUM(L716:M716)</f>
        <v>5</v>
      </c>
      <c r="H723" s="176">
        <f>SUM(L710:M710)+SUM(L711:N711)+SUM(L712:O712)+SUM(L713:P713)+SUM(L714:Q714)+SUM(L715:R715)</f>
        <v>6</v>
      </c>
      <c r="I723" s="177">
        <f>SUM(D723:H723)</f>
        <v>58</v>
      </c>
      <c r="J723" s="174">
        <f t="shared" si="28"/>
        <v>1.7391825841854328E-3</v>
      </c>
      <c r="K723" s="189"/>
      <c r="L723" s="189"/>
      <c r="M723" s="189"/>
      <c r="N723" s="189"/>
      <c r="O723" s="189"/>
      <c r="P723" s="189"/>
      <c r="Q723" s="189"/>
      <c r="R723" s="189"/>
      <c r="S723" s="189"/>
      <c r="T723" s="189"/>
      <c r="U723" s="189"/>
      <c r="V723" s="189"/>
      <c r="W723" s="189"/>
      <c r="X723" s="189"/>
      <c r="Y723" s="189"/>
      <c r="Z723" s="189"/>
      <c r="AA723" s="189"/>
      <c r="AB723" s="189"/>
    </row>
    <row r="724" spans="2:28" ht="15.75" thickBot="1" x14ac:dyDescent="0.3">
      <c r="B724" s="157" t="s">
        <v>135</v>
      </c>
      <c r="C724" s="180"/>
      <c r="D724" s="181">
        <f>SUM(C694:E694)+SUM(C695:E695)+SUM(N694:W694)+SUM(O695:W695)</f>
        <v>24</v>
      </c>
      <c r="E724" s="181">
        <f>SUM(C696:E696)+SUM(C697:E697)+SUM(C698:E698)+SUM(C699:F699)+SUM(C700:G700)+SUM(C701:H701)+SUM(C702:I702)+SUM(C703:J703)+SUM(C704:K704)+SUM(C705:L705)+SUM(C706:M706)+SUM(C707:N707)+SUM(Q696:W696)</f>
        <v>14</v>
      </c>
      <c r="F724" s="181">
        <f>SUM(C708:P708)+SUM(C709:P709)</f>
        <v>0</v>
      </c>
      <c r="G724" s="181">
        <f>SUM(C716:K716)</f>
        <v>0</v>
      </c>
      <c r="H724" s="181">
        <f>SUM(C710:K715)</f>
        <v>0</v>
      </c>
      <c r="I724" s="182">
        <f>SUM(D724:H724)</f>
        <v>38</v>
      </c>
      <c r="J724" s="174">
        <f t="shared" si="28"/>
        <v>1.1394644517076975E-3</v>
      </c>
      <c r="K724" s="189"/>
      <c r="L724" s="189"/>
      <c r="M724" s="189"/>
      <c r="N724" s="189"/>
      <c r="O724" s="189"/>
      <c r="P724" s="189"/>
      <c r="Q724" s="189"/>
      <c r="R724" s="189"/>
      <c r="S724" s="189"/>
      <c r="T724" s="189"/>
      <c r="U724" s="189"/>
      <c r="V724" s="189"/>
      <c r="W724" s="189"/>
      <c r="X724" s="189"/>
      <c r="Y724" s="189"/>
      <c r="Z724" s="189"/>
      <c r="AA724" s="189"/>
      <c r="AB724" s="189"/>
    </row>
    <row r="725" spans="2:28" ht="15.75" thickBot="1" x14ac:dyDescent="0.3">
      <c r="B725" s="183"/>
      <c r="C725" s="184"/>
      <c r="D725" s="185">
        <f t="shared" ref="D725:I725" si="29">SUM(D720:D724)</f>
        <v>401</v>
      </c>
      <c r="E725" s="190">
        <f t="shared" si="29"/>
        <v>28979</v>
      </c>
      <c r="F725" s="186">
        <f t="shared" si="29"/>
        <v>185</v>
      </c>
      <c r="G725" s="186">
        <f t="shared" si="29"/>
        <v>21</v>
      </c>
      <c r="H725" s="186">
        <f t="shared" si="29"/>
        <v>2855</v>
      </c>
      <c r="I725" s="186">
        <f t="shared" si="29"/>
        <v>32441</v>
      </c>
      <c r="J725" s="187"/>
      <c r="K725" s="189"/>
      <c r="L725" s="189"/>
      <c r="M725" s="189"/>
      <c r="N725" s="189"/>
      <c r="O725" s="189"/>
      <c r="P725" s="189"/>
      <c r="Q725" s="189"/>
      <c r="R725" s="189"/>
      <c r="S725" s="189"/>
      <c r="T725" s="189"/>
      <c r="U725" s="189"/>
      <c r="V725" s="189"/>
      <c r="W725" s="189"/>
      <c r="X725" s="189"/>
      <c r="Y725" s="189"/>
      <c r="Z725" s="189"/>
      <c r="AA725" s="189"/>
      <c r="AB725" s="189"/>
    </row>
    <row r="726" spans="2:28" x14ac:dyDescent="0.25">
      <c r="B726" s="189"/>
      <c r="C726" s="189"/>
      <c r="D726" s="189"/>
      <c r="E726" s="189"/>
      <c r="F726" s="189"/>
      <c r="G726" s="189"/>
      <c r="H726" s="189"/>
      <c r="I726" s="189"/>
      <c r="J726" s="189"/>
      <c r="K726" s="189"/>
      <c r="L726" s="189"/>
      <c r="M726" s="189"/>
      <c r="N726" s="189"/>
      <c r="O726" s="189"/>
      <c r="P726" s="189"/>
      <c r="Q726" s="189"/>
      <c r="R726" s="189"/>
      <c r="S726" s="189"/>
      <c r="T726" s="189"/>
      <c r="U726" s="189"/>
      <c r="V726" s="189"/>
      <c r="W726" s="189"/>
      <c r="X726" s="189"/>
      <c r="Y726" s="189"/>
      <c r="Z726" s="189"/>
      <c r="AA726" s="189"/>
      <c r="AB726" s="189"/>
    </row>
    <row r="727" spans="2:28" ht="15" customHeight="1" x14ac:dyDescent="0.25">
      <c r="B727" s="593" t="s">
        <v>237</v>
      </c>
      <c r="C727" s="593"/>
      <c r="D727" s="593"/>
      <c r="E727" s="593"/>
      <c r="F727" s="593"/>
      <c r="G727" s="593"/>
      <c r="H727" s="593"/>
      <c r="I727" s="593"/>
      <c r="J727" s="593"/>
      <c r="K727" s="593"/>
      <c r="L727" s="593"/>
      <c r="M727" s="593"/>
      <c r="N727" s="593"/>
      <c r="O727" s="593"/>
      <c r="P727" s="593"/>
      <c r="Q727" s="593"/>
      <c r="R727" s="593"/>
      <c r="S727" s="593"/>
      <c r="T727" s="593"/>
      <c r="U727" s="593"/>
      <c r="V727" s="593"/>
      <c r="W727" s="593"/>
      <c r="X727" s="593"/>
      <c r="Y727" s="593"/>
      <c r="Z727" s="593"/>
      <c r="AA727" s="593"/>
      <c r="AB727" s="593"/>
    </row>
    <row r="728" spans="2:28" x14ac:dyDescent="0.25">
      <c r="B728" s="593"/>
      <c r="C728" s="593"/>
      <c r="D728" s="593"/>
      <c r="E728" s="593"/>
      <c r="F728" s="593"/>
      <c r="G728" s="593"/>
      <c r="H728" s="593"/>
      <c r="I728" s="593"/>
      <c r="J728" s="593"/>
      <c r="K728" s="593"/>
      <c r="L728" s="593"/>
      <c r="M728" s="593"/>
      <c r="N728" s="593"/>
      <c r="O728" s="593"/>
      <c r="P728" s="593"/>
      <c r="Q728" s="593"/>
      <c r="R728" s="593"/>
      <c r="S728" s="593"/>
      <c r="T728" s="593"/>
      <c r="U728" s="593"/>
      <c r="V728" s="593"/>
      <c r="W728" s="593"/>
      <c r="X728" s="593"/>
      <c r="Y728" s="593"/>
      <c r="Z728" s="593"/>
      <c r="AA728" s="593"/>
      <c r="AB728" s="593"/>
    </row>
    <row r="729" spans="2:28" x14ac:dyDescent="0.25">
      <c r="B729" s="593"/>
      <c r="C729" s="593"/>
      <c r="D729" s="593"/>
      <c r="E729" s="593"/>
      <c r="F729" s="593"/>
      <c r="G729" s="593"/>
      <c r="H729" s="593"/>
      <c r="I729" s="593"/>
      <c r="J729" s="593"/>
      <c r="K729" s="593"/>
      <c r="L729" s="593"/>
      <c r="M729" s="593"/>
      <c r="N729" s="593"/>
      <c r="O729" s="593"/>
      <c r="P729" s="593"/>
      <c r="Q729" s="593"/>
      <c r="R729" s="593"/>
      <c r="S729" s="593"/>
      <c r="T729" s="593"/>
      <c r="U729" s="593"/>
      <c r="V729" s="593"/>
      <c r="W729" s="593"/>
      <c r="X729" s="593"/>
      <c r="Y729" s="593"/>
      <c r="Z729" s="593"/>
      <c r="AA729" s="593"/>
      <c r="AB729" s="593"/>
    </row>
    <row r="730" spans="2:28" x14ac:dyDescent="0.25">
      <c r="B730" s="593"/>
      <c r="C730" s="593"/>
      <c r="D730" s="593"/>
      <c r="E730" s="593"/>
      <c r="F730" s="593"/>
      <c r="G730" s="593"/>
      <c r="H730" s="593"/>
      <c r="I730" s="593"/>
      <c r="J730" s="593"/>
      <c r="K730" s="593"/>
      <c r="L730" s="593"/>
      <c r="M730" s="593"/>
      <c r="N730" s="593"/>
      <c r="O730" s="593"/>
      <c r="P730" s="593"/>
      <c r="Q730" s="593"/>
      <c r="R730" s="593"/>
      <c r="S730" s="593"/>
      <c r="T730" s="593"/>
      <c r="U730" s="593"/>
      <c r="V730" s="593"/>
      <c r="W730" s="593"/>
      <c r="X730" s="593"/>
      <c r="Y730" s="593"/>
      <c r="Z730" s="593"/>
      <c r="AA730" s="593"/>
      <c r="AB730" s="593"/>
    </row>
    <row r="731" spans="2:28" x14ac:dyDescent="0.25">
      <c r="B731" s="593"/>
      <c r="C731" s="593"/>
      <c r="D731" s="593"/>
      <c r="E731" s="593"/>
      <c r="F731" s="593"/>
      <c r="G731" s="593"/>
      <c r="H731" s="593"/>
      <c r="I731" s="593"/>
      <c r="J731" s="593"/>
      <c r="K731" s="593"/>
      <c r="L731" s="593"/>
      <c r="M731" s="593"/>
      <c r="N731" s="593"/>
      <c r="O731" s="593"/>
      <c r="P731" s="593"/>
      <c r="Q731" s="593"/>
      <c r="R731" s="593"/>
      <c r="S731" s="593"/>
      <c r="T731" s="593"/>
      <c r="U731" s="593"/>
      <c r="V731" s="593"/>
      <c r="W731" s="593"/>
      <c r="X731" s="593"/>
      <c r="Y731" s="593"/>
      <c r="Z731" s="593"/>
      <c r="AA731" s="593"/>
      <c r="AB731" s="593"/>
    </row>
    <row r="732" spans="2:28" x14ac:dyDescent="0.25">
      <c r="B732" s="593"/>
      <c r="C732" s="593"/>
      <c r="D732" s="593"/>
      <c r="E732" s="593"/>
      <c r="F732" s="593"/>
      <c r="G732" s="593"/>
      <c r="H732" s="593"/>
      <c r="I732" s="593"/>
      <c r="J732" s="593"/>
      <c r="K732" s="593"/>
      <c r="L732" s="593"/>
      <c r="M732" s="593"/>
      <c r="N732" s="593"/>
      <c r="O732" s="593"/>
      <c r="P732" s="593"/>
      <c r="Q732" s="593"/>
      <c r="R732" s="593"/>
      <c r="S732" s="593"/>
      <c r="T732" s="593"/>
      <c r="U732" s="593"/>
      <c r="V732" s="593"/>
      <c r="W732" s="593"/>
      <c r="X732" s="593"/>
      <c r="Y732" s="593"/>
      <c r="Z732" s="593"/>
      <c r="AA732" s="593"/>
      <c r="AB732" s="593"/>
    </row>
    <row r="733" spans="2:28" x14ac:dyDescent="0.25">
      <c r="B733" s="593"/>
      <c r="C733" s="593"/>
      <c r="D733" s="593"/>
      <c r="E733" s="593"/>
      <c r="F733" s="593"/>
      <c r="G733" s="593"/>
      <c r="H733" s="593"/>
      <c r="I733" s="593"/>
      <c r="J733" s="593"/>
      <c r="K733" s="593"/>
      <c r="L733" s="593"/>
      <c r="M733" s="593"/>
      <c r="N733" s="593"/>
      <c r="O733" s="593"/>
      <c r="P733" s="593"/>
      <c r="Q733" s="593"/>
      <c r="R733" s="593"/>
      <c r="S733" s="593"/>
      <c r="T733" s="593"/>
      <c r="U733" s="593"/>
      <c r="V733" s="593"/>
      <c r="W733" s="593"/>
      <c r="X733" s="593"/>
      <c r="Y733" s="593"/>
      <c r="Z733" s="593"/>
      <c r="AA733" s="593"/>
      <c r="AB733" s="593"/>
    </row>
    <row r="734" spans="2:28" x14ac:dyDescent="0.25">
      <c r="B734" s="593"/>
      <c r="C734" s="593"/>
      <c r="D734" s="593"/>
      <c r="E734" s="593"/>
      <c r="F734" s="593"/>
      <c r="G734" s="593"/>
      <c r="H734" s="593"/>
      <c r="I734" s="593"/>
      <c r="J734" s="593"/>
      <c r="K734" s="593"/>
      <c r="L734" s="593"/>
      <c r="M734" s="593"/>
      <c r="N734" s="593"/>
      <c r="O734" s="593"/>
      <c r="P734" s="593"/>
      <c r="Q734" s="593"/>
      <c r="R734" s="593"/>
      <c r="S734" s="593"/>
      <c r="T734" s="593"/>
      <c r="U734" s="593"/>
      <c r="V734" s="593"/>
      <c r="W734" s="593"/>
      <c r="X734" s="593"/>
      <c r="Y734" s="593"/>
      <c r="Z734" s="593"/>
      <c r="AA734" s="593"/>
      <c r="AB734" s="593"/>
    </row>
    <row r="735" spans="2:28" x14ac:dyDescent="0.25">
      <c r="B735" s="593"/>
      <c r="C735" s="593"/>
      <c r="D735" s="593"/>
      <c r="E735" s="593"/>
      <c r="F735" s="593"/>
      <c r="G735" s="593"/>
      <c r="H735" s="593"/>
      <c r="I735" s="593"/>
      <c r="J735" s="593"/>
      <c r="K735" s="593"/>
      <c r="L735" s="593"/>
      <c r="M735" s="593"/>
      <c r="N735" s="593"/>
      <c r="O735" s="593"/>
      <c r="P735" s="593"/>
      <c r="Q735" s="593"/>
      <c r="R735" s="593"/>
      <c r="S735" s="593"/>
      <c r="T735" s="593"/>
      <c r="U735" s="593"/>
      <c r="V735" s="593"/>
      <c r="W735" s="593"/>
      <c r="X735" s="593"/>
      <c r="Y735" s="593"/>
      <c r="Z735" s="593"/>
      <c r="AA735" s="593"/>
      <c r="AB735" s="593"/>
    </row>
    <row r="736" spans="2:28" x14ac:dyDescent="0.25">
      <c r="B736" s="593"/>
      <c r="C736" s="593"/>
      <c r="D736" s="593"/>
      <c r="E736" s="593"/>
      <c r="F736" s="593"/>
      <c r="G736" s="593"/>
      <c r="H736" s="593"/>
      <c r="I736" s="593"/>
      <c r="J736" s="593"/>
      <c r="K736" s="593"/>
      <c r="L736" s="593"/>
      <c r="M736" s="593"/>
      <c r="N736" s="593"/>
      <c r="O736" s="593"/>
      <c r="P736" s="593"/>
      <c r="Q736" s="593"/>
      <c r="R736" s="593"/>
      <c r="S736" s="593"/>
      <c r="T736" s="593"/>
      <c r="U736" s="593"/>
      <c r="V736" s="593"/>
      <c r="W736" s="593"/>
      <c r="X736" s="593"/>
      <c r="Y736" s="593"/>
      <c r="Z736" s="593"/>
      <c r="AA736" s="593"/>
      <c r="AB736" s="593"/>
    </row>
    <row r="737" spans="2:28" x14ac:dyDescent="0.25">
      <c r="B737" s="593"/>
      <c r="C737" s="593"/>
      <c r="D737" s="593"/>
      <c r="E737" s="593"/>
      <c r="F737" s="593"/>
      <c r="G737" s="593"/>
      <c r="H737" s="593"/>
      <c r="I737" s="593"/>
      <c r="J737" s="593"/>
      <c r="K737" s="593"/>
      <c r="L737" s="593"/>
      <c r="M737" s="593"/>
      <c r="N737" s="593"/>
      <c r="O737" s="593"/>
      <c r="P737" s="593"/>
      <c r="Q737" s="593"/>
      <c r="R737" s="593"/>
      <c r="S737" s="593"/>
      <c r="T737" s="593"/>
      <c r="U737" s="593"/>
      <c r="V737" s="593"/>
      <c r="W737" s="593"/>
      <c r="X737" s="593"/>
      <c r="Y737" s="593"/>
      <c r="Z737" s="593"/>
      <c r="AA737" s="593"/>
      <c r="AB737" s="593"/>
    </row>
    <row r="738" spans="2:28" x14ac:dyDescent="0.25">
      <c r="B738" s="12" t="s">
        <v>9</v>
      </c>
      <c r="C738" s="189"/>
      <c r="D738" s="189"/>
      <c r="E738" s="189"/>
      <c r="F738" s="189"/>
      <c r="G738" s="189"/>
      <c r="H738" s="189"/>
      <c r="I738" s="189"/>
      <c r="J738" s="189"/>
      <c r="K738" s="189"/>
      <c r="L738" s="189"/>
      <c r="M738" s="189"/>
      <c r="N738" s="189"/>
      <c r="O738" s="189"/>
      <c r="P738" s="189"/>
      <c r="Q738" s="189"/>
      <c r="R738" s="189"/>
      <c r="S738" s="189"/>
      <c r="T738" s="189"/>
      <c r="U738" s="189"/>
      <c r="V738" s="189"/>
      <c r="W738" s="189"/>
      <c r="X738" s="189"/>
      <c r="Y738" s="189"/>
      <c r="Z738" s="189"/>
      <c r="AA738" s="189"/>
      <c r="AB738" s="189"/>
    </row>
    <row r="739" spans="2:28" x14ac:dyDescent="0.25">
      <c r="B739" s="12" t="s">
        <v>8</v>
      </c>
      <c r="C739" s="189"/>
      <c r="D739" s="189"/>
      <c r="E739" s="189"/>
      <c r="F739" s="189"/>
      <c r="G739" s="189"/>
      <c r="H739" s="189"/>
      <c r="I739" s="189"/>
      <c r="J739" s="189"/>
      <c r="K739" s="189"/>
      <c r="L739" s="189"/>
      <c r="M739" s="189"/>
      <c r="N739" s="189"/>
      <c r="O739" s="189"/>
      <c r="P739" s="189"/>
      <c r="Q739" s="189"/>
      <c r="R739" s="189"/>
      <c r="S739" s="189"/>
      <c r="T739" s="189"/>
      <c r="U739" s="189"/>
      <c r="V739" s="189"/>
      <c r="W739" s="189"/>
      <c r="X739" s="189"/>
      <c r="Y739" s="189"/>
      <c r="Z739" s="189"/>
      <c r="AA739" s="189"/>
      <c r="AB739" s="189"/>
    </row>
    <row r="740" spans="2:28" x14ac:dyDescent="0.25">
      <c r="B740" s="12" t="s">
        <v>7</v>
      </c>
      <c r="C740" s="189"/>
      <c r="D740" s="189"/>
      <c r="E740" s="189"/>
      <c r="F740" s="189"/>
      <c r="G740" s="189"/>
      <c r="H740" s="189"/>
      <c r="I740" s="189"/>
      <c r="J740" s="189"/>
      <c r="K740" s="189"/>
      <c r="L740" s="189"/>
      <c r="M740" s="189"/>
      <c r="N740" s="189"/>
      <c r="O740" s="189"/>
      <c r="P740" s="189"/>
      <c r="Q740" s="189"/>
      <c r="R740" s="189"/>
      <c r="S740" s="189"/>
      <c r="T740" s="189"/>
      <c r="U740" s="189"/>
      <c r="V740" s="189"/>
      <c r="W740" s="189"/>
      <c r="X740" s="189"/>
      <c r="Y740" s="189"/>
      <c r="Z740" s="189"/>
      <c r="AA740" s="189"/>
      <c r="AB740" s="189"/>
    </row>
    <row r="741" spans="2:28" x14ac:dyDescent="0.25">
      <c r="B741" s="13" t="s">
        <v>6</v>
      </c>
      <c r="C741" s="189"/>
      <c r="D741" s="189"/>
      <c r="E741" s="189"/>
      <c r="F741" s="189"/>
      <c r="G741" s="189"/>
      <c r="H741" s="189"/>
      <c r="I741" s="189"/>
      <c r="J741" s="189"/>
      <c r="K741" s="189"/>
      <c r="L741" s="189"/>
      <c r="M741" s="189"/>
      <c r="N741" s="189"/>
      <c r="O741" s="189"/>
      <c r="P741" s="189"/>
      <c r="Q741" s="189"/>
      <c r="R741" s="189"/>
      <c r="S741" s="189"/>
      <c r="T741" s="189"/>
      <c r="U741" s="189"/>
      <c r="V741" s="189"/>
      <c r="W741" s="189"/>
      <c r="X741" s="189"/>
      <c r="Y741" s="189"/>
      <c r="Z741" s="189"/>
      <c r="AA741" s="189"/>
      <c r="AB741" s="189"/>
    </row>
    <row r="742" spans="2:28" x14ac:dyDescent="0.25">
      <c r="B742" s="13" t="s">
        <v>151</v>
      </c>
      <c r="C742" s="189"/>
      <c r="D742" s="189"/>
      <c r="E742" s="189"/>
      <c r="F742" s="189"/>
      <c r="G742" s="189"/>
      <c r="H742" s="189"/>
      <c r="I742" s="189"/>
      <c r="J742" s="189"/>
      <c r="K742" s="189"/>
      <c r="L742" s="189"/>
      <c r="M742" s="189"/>
      <c r="N742" s="189"/>
      <c r="O742" s="189"/>
      <c r="P742" s="189"/>
      <c r="Q742" s="189"/>
      <c r="R742" s="189"/>
      <c r="S742" s="189"/>
      <c r="T742" s="189"/>
      <c r="U742" s="189"/>
      <c r="V742" s="189"/>
      <c r="W742" s="189"/>
      <c r="X742" s="189"/>
      <c r="Y742" s="189"/>
      <c r="Z742" s="189"/>
      <c r="AA742" s="189"/>
      <c r="AB742" s="189"/>
    </row>
    <row r="743" spans="2:28" x14ac:dyDescent="0.25">
      <c r="B743" s="13" t="s">
        <v>156</v>
      </c>
      <c r="C743" s="189"/>
      <c r="D743" s="189"/>
      <c r="E743" s="189"/>
      <c r="F743" s="189"/>
      <c r="G743" s="189"/>
      <c r="H743" s="189"/>
      <c r="I743" s="189"/>
      <c r="J743" s="189"/>
      <c r="K743" s="189"/>
      <c r="L743" s="189"/>
      <c r="M743" s="189"/>
      <c r="N743" s="189"/>
      <c r="O743" s="189"/>
      <c r="P743" s="189"/>
      <c r="Q743" s="189"/>
      <c r="R743" s="189"/>
      <c r="S743" s="189"/>
      <c r="T743" s="189"/>
      <c r="U743" s="189"/>
      <c r="V743" s="189"/>
      <c r="W743" s="189"/>
      <c r="X743" s="189"/>
      <c r="Y743" s="189"/>
      <c r="Z743" s="189"/>
      <c r="AA743" s="189"/>
      <c r="AB743" s="189"/>
    </row>
    <row r="744" spans="2:28" x14ac:dyDescent="0.25">
      <c r="B744" s="13" t="s">
        <v>161</v>
      </c>
      <c r="C744" s="189"/>
      <c r="D744" s="189"/>
      <c r="E744" s="189"/>
      <c r="F744" s="189"/>
      <c r="G744" s="189"/>
      <c r="H744" s="189"/>
      <c r="I744" s="189"/>
      <c r="J744" s="189"/>
      <c r="K744" s="189"/>
      <c r="L744" s="189"/>
      <c r="M744" s="189"/>
      <c r="N744" s="189"/>
      <c r="O744" s="189"/>
      <c r="P744" s="189"/>
      <c r="Q744" s="189"/>
      <c r="R744" s="189"/>
      <c r="S744" s="189"/>
      <c r="T744" s="189"/>
      <c r="U744" s="189"/>
      <c r="V744" s="189"/>
      <c r="W744" s="189"/>
      <c r="X744" s="189"/>
      <c r="Y744" s="189"/>
      <c r="Z744" s="189"/>
      <c r="AA744" s="189"/>
      <c r="AB744" s="189"/>
    </row>
    <row r="745" spans="2:28" x14ac:dyDescent="0.25">
      <c r="B745" s="13" t="s">
        <v>166</v>
      </c>
      <c r="C745" s="189"/>
      <c r="D745" s="189"/>
      <c r="E745" s="189"/>
      <c r="F745" s="189"/>
      <c r="G745" s="189"/>
      <c r="H745" s="189"/>
      <c r="I745" s="189"/>
      <c r="J745" s="189"/>
      <c r="K745" s="189"/>
      <c r="L745" s="189"/>
      <c r="M745" s="189"/>
      <c r="N745" s="189"/>
      <c r="O745" s="189"/>
      <c r="P745" s="189"/>
      <c r="Q745" s="189"/>
      <c r="R745" s="189"/>
      <c r="S745" s="189"/>
      <c r="T745" s="189"/>
      <c r="U745" s="189"/>
      <c r="V745" s="189"/>
      <c r="W745" s="189"/>
      <c r="X745" s="189"/>
      <c r="Y745" s="189"/>
      <c r="Z745" s="189"/>
      <c r="AA745" s="189"/>
      <c r="AB745" s="189"/>
    </row>
    <row r="746" spans="2:28" x14ac:dyDescent="0.25">
      <c r="B746" s="13" t="s">
        <v>174</v>
      </c>
      <c r="C746" s="189"/>
      <c r="D746" s="189"/>
      <c r="E746" s="189"/>
      <c r="F746" s="189"/>
      <c r="G746" s="189"/>
      <c r="H746" s="189"/>
      <c r="I746" s="189"/>
      <c r="J746" s="189"/>
      <c r="K746" s="189"/>
      <c r="L746" s="189"/>
      <c r="M746" s="189"/>
      <c r="N746" s="189"/>
      <c r="O746" s="189"/>
      <c r="P746" s="189"/>
      <c r="Q746" s="189"/>
      <c r="R746" s="189"/>
      <c r="S746" s="189"/>
      <c r="T746" s="189"/>
      <c r="U746" s="189"/>
      <c r="V746" s="189"/>
      <c r="W746" s="189"/>
      <c r="X746" s="189"/>
      <c r="Y746" s="189"/>
      <c r="Z746" s="189"/>
      <c r="AA746" s="189"/>
      <c r="AB746" s="189"/>
    </row>
    <row r="747" spans="2:28" x14ac:dyDescent="0.25">
      <c r="B747" s="13" t="s">
        <v>183</v>
      </c>
      <c r="C747" s="189"/>
      <c r="D747" s="189"/>
      <c r="E747" s="189"/>
      <c r="F747" s="189"/>
      <c r="G747" s="189"/>
      <c r="H747" s="189"/>
      <c r="I747" s="189"/>
      <c r="J747" s="189"/>
      <c r="K747" s="189"/>
      <c r="L747" s="189"/>
      <c r="M747" s="189"/>
      <c r="N747" s="189"/>
      <c r="O747" s="189"/>
      <c r="P747" s="189"/>
      <c r="Q747" s="189"/>
      <c r="R747" s="189"/>
      <c r="S747" s="189"/>
      <c r="T747" s="189"/>
      <c r="U747" s="189"/>
      <c r="V747" s="189"/>
      <c r="W747" s="189"/>
      <c r="X747" s="189"/>
      <c r="Y747" s="189"/>
      <c r="Z747" s="189"/>
      <c r="AA747" s="189"/>
      <c r="AB747" s="189"/>
    </row>
    <row r="748" spans="2:28" x14ac:dyDescent="0.25">
      <c r="B748" s="13" t="s">
        <v>189</v>
      </c>
      <c r="C748" s="189"/>
      <c r="D748" s="189"/>
      <c r="E748" s="189"/>
      <c r="F748" s="189"/>
      <c r="G748" s="189"/>
      <c r="H748" s="189"/>
      <c r="I748" s="189"/>
      <c r="J748" s="189"/>
      <c r="K748" s="189"/>
      <c r="L748" s="189"/>
      <c r="M748" s="189"/>
      <c r="N748" s="189"/>
      <c r="O748" s="189"/>
      <c r="P748" s="189"/>
      <c r="Q748" s="189"/>
      <c r="R748" s="189"/>
      <c r="S748" s="189"/>
      <c r="T748" s="189"/>
      <c r="U748" s="189"/>
      <c r="V748" s="189"/>
      <c r="W748" s="189"/>
      <c r="X748" s="189"/>
      <c r="Y748" s="189"/>
      <c r="Z748" s="189"/>
      <c r="AA748" s="189"/>
      <c r="AB748" s="189"/>
    </row>
    <row r="749" spans="2:28" x14ac:dyDescent="0.25">
      <c r="B749" s="13" t="s">
        <v>195</v>
      </c>
      <c r="C749" s="189"/>
      <c r="D749" s="189"/>
      <c r="E749" s="189"/>
      <c r="F749" s="189"/>
      <c r="G749" s="189"/>
      <c r="H749" s="189"/>
      <c r="I749" s="189"/>
      <c r="J749" s="189"/>
      <c r="K749" s="189"/>
      <c r="L749" s="189"/>
      <c r="M749" s="189"/>
      <c r="N749" s="189"/>
      <c r="O749" s="189"/>
      <c r="P749" s="189"/>
      <c r="Q749" s="189"/>
      <c r="R749" s="189"/>
      <c r="S749" s="189"/>
      <c r="T749" s="189"/>
      <c r="U749" s="189"/>
      <c r="V749" s="189"/>
      <c r="W749" s="189"/>
      <c r="X749" s="189"/>
      <c r="Y749" s="189"/>
      <c r="Z749" s="189"/>
      <c r="AA749" s="189"/>
      <c r="AB749" s="189"/>
    </row>
    <row r="750" spans="2:28" x14ac:dyDescent="0.25">
      <c r="B750" s="13" t="s">
        <v>227</v>
      </c>
      <c r="C750" s="189"/>
      <c r="D750" s="189"/>
      <c r="E750" s="189"/>
      <c r="F750" s="189"/>
      <c r="G750" s="189"/>
      <c r="H750" s="189"/>
      <c r="I750" s="189"/>
      <c r="J750" s="189"/>
      <c r="K750" s="189"/>
      <c r="L750" s="189"/>
      <c r="M750" s="189"/>
      <c r="N750" s="189"/>
      <c r="O750" s="189"/>
      <c r="P750" s="189"/>
      <c r="Q750" s="189"/>
      <c r="R750" s="189"/>
      <c r="S750" s="189"/>
      <c r="T750" s="189"/>
      <c r="U750" s="189"/>
      <c r="V750" s="189"/>
      <c r="W750" s="189"/>
      <c r="X750" s="189"/>
      <c r="Y750" s="189"/>
      <c r="Z750" s="189"/>
      <c r="AA750" s="189"/>
      <c r="AB750" s="189"/>
    </row>
    <row r="751" spans="2:28" x14ac:dyDescent="0.25">
      <c r="B751" s="13" t="s">
        <v>233</v>
      </c>
    </row>
    <row r="752" spans="2:28" x14ac:dyDescent="0.25">
      <c r="B752" s="13" t="s">
        <v>239</v>
      </c>
    </row>
    <row r="753" spans="2:29" ht="15.75" thickBot="1" x14ac:dyDescent="0.3"/>
    <row r="754" spans="2:29" ht="15.75" thickBot="1" x14ac:dyDescent="0.3">
      <c r="B754" s="590" t="s">
        <v>245</v>
      </c>
      <c r="C754" s="591"/>
      <c r="D754" s="591"/>
      <c r="E754" s="591"/>
      <c r="F754" s="591"/>
      <c r="G754" s="591"/>
      <c r="H754" s="591"/>
      <c r="I754" s="591"/>
      <c r="J754" s="591"/>
      <c r="K754" s="591"/>
      <c r="L754" s="591"/>
      <c r="M754" s="591"/>
      <c r="N754" s="591"/>
      <c r="O754" s="591"/>
      <c r="P754" s="591"/>
      <c r="Q754" s="591"/>
      <c r="R754" s="591"/>
      <c r="S754" s="591"/>
      <c r="T754" s="591"/>
      <c r="U754" s="591"/>
      <c r="V754" s="591"/>
      <c r="W754" s="591"/>
      <c r="X754" s="592"/>
    </row>
    <row r="755" spans="2:29" x14ac:dyDescent="0.25">
      <c r="B755" s="530" t="s">
        <v>105</v>
      </c>
      <c r="C755" s="485">
        <v>0</v>
      </c>
      <c r="D755" s="485">
        <v>1</v>
      </c>
      <c r="E755" s="486">
        <v>2</v>
      </c>
      <c r="F755" s="486">
        <v>3</v>
      </c>
      <c r="G755" s="486">
        <v>4</v>
      </c>
      <c r="H755" s="486">
        <v>5</v>
      </c>
      <c r="I755" s="486">
        <v>6</v>
      </c>
      <c r="J755" s="486">
        <v>7</v>
      </c>
      <c r="K755" s="486">
        <v>8</v>
      </c>
      <c r="L755" s="486">
        <v>9</v>
      </c>
      <c r="M755" s="486">
        <v>10</v>
      </c>
      <c r="N755" s="486">
        <v>11</v>
      </c>
      <c r="O755" s="486">
        <v>12</v>
      </c>
      <c r="P755" s="486">
        <v>13</v>
      </c>
      <c r="Q755" s="486">
        <v>14</v>
      </c>
      <c r="R755" s="486">
        <v>15</v>
      </c>
      <c r="S755" s="486">
        <v>16</v>
      </c>
      <c r="T755" s="486">
        <v>17</v>
      </c>
      <c r="U755" s="486">
        <v>18</v>
      </c>
      <c r="V755" s="486">
        <v>19</v>
      </c>
      <c r="W755" s="532" t="s">
        <v>106</v>
      </c>
      <c r="X755" s="535" t="s">
        <v>5</v>
      </c>
    </row>
    <row r="756" spans="2:29" ht="15.75" thickBot="1" x14ac:dyDescent="0.3">
      <c r="B756" s="531" t="s">
        <v>246</v>
      </c>
      <c r="C756" s="487"/>
      <c r="D756" s="487"/>
      <c r="E756" s="480"/>
      <c r="F756" s="488">
        <v>93</v>
      </c>
      <c r="G756" s="482">
        <v>6</v>
      </c>
      <c r="H756" s="482">
        <v>1</v>
      </c>
      <c r="I756" s="484"/>
      <c r="J756" s="484"/>
      <c r="K756" s="484"/>
      <c r="L756" s="484"/>
      <c r="M756" s="484"/>
      <c r="N756" s="480"/>
      <c r="O756" s="480"/>
      <c r="P756" s="480"/>
      <c r="Q756" s="480"/>
      <c r="R756" s="480"/>
      <c r="S756" s="480"/>
      <c r="T756" s="480"/>
      <c r="U756" s="480"/>
      <c r="V756" s="480"/>
      <c r="W756" s="533"/>
      <c r="X756" s="544">
        <v>100</v>
      </c>
    </row>
    <row r="757" spans="2:29" x14ac:dyDescent="0.25">
      <c r="B757" s="531" t="s">
        <v>247</v>
      </c>
      <c r="C757" s="487"/>
      <c r="D757" s="487"/>
      <c r="E757" s="480"/>
      <c r="F757" s="482">
        <v>46</v>
      </c>
      <c r="G757" s="488">
        <v>243</v>
      </c>
      <c r="H757" s="482">
        <v>15</v>
      </c>
      <c r="I757" s="482">
        <v>1</v>
      </c>
      <c r="J757" s="484"/>
      <c r="K757" s="484"/>
      <c r="L757" s="484"/>
      <c r="M757" s="484"/>
      <c r="N757" s="484"/>
      <c r="O757" s="480"/>
      <c r="P757" s="480"/>
      <c r="Q757" s="480"/>
      <c r="R757" s="480"/>
      <c r="S757" s="480"/>
      <c r="T757" s="480"/>
      <c r="U757" s="480"/>
      <c r="V757" s="480"/>
      <c r="W757" s="533"/>
      <c r="X757" s="544">
        <v>305</v>
      </c>
      <c r="Z757" s="489" t="s">
        <v>138</v>
      </c>
      <c r="AA757" s="490" t="s">
        <v>261</v>
      </c>
      <c r="AB757" s="491" t="s">
        <v>262</v>
      </c>
      <c r="AC757" s="492"/>
    </row>
    <row r="758" spans="2:29" x14ac:dyDescent="0.25">
      <c r="B758" s="531" t="s">
        <v>248</v>
      </c>
      <c r="C758" s="487"/>
      <c r="D758" s="487"/>
      <c r="E758" s="480"/>
      <c r="F758" s="481">
        <v>3</v>
      </c>
      <c r="G758" s="482">
        <v>527</v>
      </c>
      <c r="H758" s="483">
        <v>1990</v>
      </c>
      <c r="I758" s="482">
        <v>97</v>
      </c>
      <c r="J758" s="482">
        <v>10</v>
      </c>
      <c r="K758" s="484">
        <v>9</v>
      </c>
      <c r="L758" s="484">
        <v>4</v>
      </c>
      <c r="M758" s="484">
        <v>3</v>
      </c>
      <c r="N758" s="484">
        <v>6</v>
      </c>
      <c r="O758" s="484">
        <v>4</v>
      </c>
      <c r="P758" s="484">
        <v>5</v>
      </c>
      <c r="Q758" s="480">
        <v>4</v>
      </c>
      <c r="R758" s="480">
        <v>4</v>
      </c>
      <c r="S758" s="480">
        <v>2</v>
      </c>
      <c r="T758" s="480"/>
      <c r="U758" s="480">
        <v>2</v>
      </c>
      <c r="V758" s="480">
        <v>1</v>
      </c>
      <c r="W758" s="533"/>
      <c r="X758" s="544">
        <v>2671</v>
      </c>
      <c r="Z758" s="493" t="s">
        <v>248</v>
      </c>
      <c r="AA758" s="494">
        <f>+SUM(K758:W758)</f>
        <v>44</v>
      </c>
      <c r="AB758" s="495">
        <f>+AA758/X758</f>
        <v>1.647323099962561E-2</v>
      </c>
      <c r="AC758" s="492"/>
    </row>
    <row r="759" spans="2:29" x14ac:dyDescent="0.25">
      <c r="B759" s="531" t="s">
        <v>249</v>
      </c>
      <c r="C759" s="487"/>
      <c r="D759" s="487"/>
      <c r="E759" s="480"/>
      <c r="F759" s="481"/>
      <c r="G759" s="481">
        <v>2</v>
      </c>
      <c r="H759" s="482">
        <v>457</v>
      </c>
      <c r="I759" s="483">
        <v>2097</v>
      </c>
      <c r="J759" s="482">
        <v>478</v>
      </c>
      <c r="K759" s="482">
        <v>119</v>
      </c>
      <c r="L759" s="484">
        <v>34</v>
      </c>
      <c r="M759" s="484">
        <v>10</v>
      </c>
      <c r="N759" s="484">
        <v>5</v>
      </c>
      <c r="O759" s="484">
        <v>3</v>
      </c>
      <c r="P759" s="484"/>
      <c r="Q759" s="484"/>
      <c r="R759" s="480"/>
      <c r="S759" s="480"/>
      <c r="T759" s="480"/>
      <c r="U759" s="480"/>
      <c r="V759" s="480"/>
      <c r="W759" s="533"/>
      <c r="X759" s="544">
        <v>3205</v>
      </c>
      <c r="Z759" s="493" t="s">
        <v>249</v>
      </c>
      <c r="AA759" s="494">
        <f>+SUM(L759:W759)</f>
        <v>52</v>
      </c>
      <c r="AB759" s="495">
        <f t="shared" ref="AB759:AB769" si="30">+AA759/X759</f>
        <v>1.6224648985959437E-2</v>
      </c>
      <c r="AC759" s="492"/>
    </row>
    <row r="760" spans="2:29" x14ac:dyDescent="0.25">
      <c r="B760" s="531" t="s">
        <v>250</v>
      </c>
      <c r="C760" s="487"/>
      <c r="D760" s="487"/>
      <c r="E760" s="480"/>
      <c r="F760" s="481"/>
      <c r="G760" s="481"/>
      <c r="H760" s="481">
        <v>1</v>
      </c>
      <c r="I760" s="482">
        <v>336</v>
      </c>
      <c r="J760" s="483">
        <v>1626</v>
      </c>
      <c r="K760" s="482">
        <v>592</v>
      </c>
      <c r="L760" s="482">
        <v>194</v>
      </c>
      <c r="M760" s="484">
        <v>70</v>
      </c>
      <c r="N760" s="484">
        <v>16</v>
      </c>
      <c r="O760" s="484">
        <v>9</v>
      </c>
      <c r="P760" s="484">
        <v>1</v>
      </c>
      <c r="Q760" s="484">
        <v>1</v>
      </c>
      <c r="R760" s="484"/>
      <c r="S760" s="484"/>
      <c r="T760" s="484"/>
      <c r="U760" s="484"/>
      <c r="V760" s="484"/>
      <c r="W760" s="534"/>
      <c r="X760" s="544">
        <v>2846</v>
      </c>
      <c r="Z760" s="493" t="s">
        <v>250</v>
      </c>
      <c r="AA760" s="494">
        <f>+SUM(M760:W760)</f>
        <v>97</v>
      </c>
      <c r="AB760" s="495">
        <f t="shared" si="30"/>
        <v>3.4082923401264932E-2</v>
      </c>
      <c r="AC760" s="492"/>
    </row>
    <row r="761" spans="2:29" x14ac:dyDescent="0.25">
      <c r="B761" s="531" t="s">
        <v>251</v>
      </c>
      <c r="C761" s="487"/>
      <c r="D761" s="487"/>
      <c r="E761" s="480"/>
      <c r="F761" s="480"/>
      <c r="G761" s="481">
        <v>1</v>
      </c>
      <c r="H761" s="481">
        <v>1</v>
      </c>
      <c r="I761" s="481"/>
      <c r="J761" s="482">
        <v>308</v>
      </c>
      <c r="K761" s="483">
        <v>1514</v>
      </c>
      <c r="L761" s="482">
        <v>599</v>
      </c>
      <c r="M761" s="482">
        <v>183</v>
      </c>
      <c r="N761" s="484">
        <v>58</v>
      </c>
      <c r="O761" s="484">
        <v>23</v>
      </c>
      <c r="P761" s="484">
        <v>6</v>
      </c>
      <c r="Q761" s="484">
        <v>4</v>
      </c>
      <c r="R761" s="484">
        <v>1</v>
      </c>
      <c r="S761" s="484"/>
      <c r="T761" s="484"/>
      <c r="U761" s="484"/>
      <c r="V761" s="484"/>
      <c r="W761" s="534"/>
      <c r="X761" s="544">
        <v>2698</v>
      </c>
      <c r="Z761" s="493" t="s">
        <v>251</v>
      </c>
      <c r="AA761" s="494">
        <f>+SUM(N761:W761)</f>
        <v>92</v>
      </c>
      <c r="AB761" s="495">
        <f t="shared" si="30"/>
        <v>3.4099332839140101E-2</v>
      </c>
      <c r="AC761" s="492"/>
    </row>
    <row r="762" spans="2:29" x14ac:dyDescent="0.25">
      <c r="B762" s="531" t="s">
        <v>252</v>
      </c>
      <c r="C762" s="487"/>
      <c r="D762" s="487"/>
      <c r="E762" s="480"/>
      <c r="F762" s="480"/>
      <c r="G762" s="480"/>
      <c r="H762" s="481"/>
      <c r="I762" s="481"/>
      <c r="J762" s="481">
        <v>3</v>
      </c>
      <c r="K762" s="482">
        <v>320</v>
      </c>
      <c r="L762" s="483">
        <v>1472</v>
      </c>
      <c r="M762" s="482">
        <v>548</v>
      </c>
      <c r="N762" s="482">
        <v>207</v>
      </c>
      <c r="O762" s="484">
        <v>64</v>
      </c>
      <c r="P762" s="484">
        <v>27</v>
      </c>
      <c r="Q762" s="484">
        <v>6</v>
      </c>
      <c r="R762" s="484">
        <v>2</v>
      </c>
      <c r="S762" s="484"/>
      <c r="T762" s="484"/>
      <c r="U762" s="484"/>
      <c r="V762" s="484"/>
      <c r="W762" s="534">
        <v>2</v>
      </c>
      <c r="X762" s="544">
        <v>2651</v>
      </c>
      <c r="Z762" s="493" t="s">
        <v>252</v>
      </c>
      <c r="AA762" s="494">
        <f>+SUM(O762:W762)</f>
        <v>101</v>
      </c>
      <c r="AB762" s="495">
        <f t="shared" si="30"/>
        <v>3.809883062995096E-2</v>
      </c>
      <c r="AC762" s="492"/>
    </row>
    <row r="763" spans="2:29" x14ac:dyDescent="0.25">
      <c r="B763" s="531" t="s">
        <v>253</v>
      </c>
      <c r="C763" s="487"/>
      <c r="D763" s="487"/>
      <c r="E763" s="480"/>
      <c r="F763" s="480"/>
      <c r="G763" s="480"/>
      <c r="H763" s="480"/>
      <c r="I763" s="481"/>
      <c r="J763" s="481"/>
      <c r="K763" s="481">
        <v>2</v>
      </c>
      <c r="L763" s="482">
        <v>317</v>
      </c>
      <c r="M763" s="483">
        <v>1560</v>
      </c>
      <c r="N763" s="482">
        <v>551</v>
      </c>
      <c r="O763" s="482">
        <v>169</v>
      </c>
      <c r="P763" s="484">
        <v>47</v>
      </c>
      <c r="Q763" s="484">
        <v>29</v>
      </c>
      <c r="R763" s="484">
        <v>8</v>
      </c>
      <c r="S763" s="484"/>
      <c r="T763" s="484">
        <v>1</v>
      </c>
      <c r="U763" s="484"/>
      <c r="V763" s="484"/>
      <c r="W763" s="534"/>
      <c r="X763" s="544">
        <v>2684</v>
      </c>
      <c r="Z763" s="493" t="s">
        <v>253</v>
      </c>
      <c r="AA763" s="494">
        <f>+SUM(P763:W763)</f>
        <v>85</v>
      </c>
      <c r="AB763" s="495">
        <f t="shared" si="30"/>
        <v>3.166915052160954E-2</v>
      </c>
      <c r="AC763" s="492"/>
    </row>
    <row r="764" spans="2:29" x14ac:dyDescent="0.25">
      <c r="B764" s="531" t="s">
        <v>254</v>
      </c>
      <c r="C764" s="487"/>
      <c r="D764" s="487"/>
      <c r="E764" s="480"/>
      <c r="F764" s="480"/>
      <c r="G764" s="480"/>
      <c r="H764" s="480"/>
      <c r="I764" s="480"/>
      <c r="J764" s="481"/>
      <c r="K764" s="481"/>
      <c r="L764" s="481">
        <v>2</v>
      </c>
      <c r="M764" s="482">
        <v>312</v>
      </c>
      <c r="N764" s="483">
        <v>1418</v>
      </c>
      <c r="O764" s="482">
        <v>691</v>
      </c>
      <c r="P764" s="482">
        <v>360</v>
      </c>
      <c r="Q764" s="484">
        <v>136</v>
      </c>
      <c r="R764" s="484">
        <v>23</v>
      </c>
      <c r="S764" s="484">
        <v>5</v>
      </c>
      <c r="T764" s="484">
        <v>1</v>
      </c>
      <c r="U764" s="484">
        <v>1</v>
      </c>
      <c r="V764" s="484">
        <v>1</v>
      </c>
      <c r="W764" s="534"/>
      <c r="X764" s="544">
        <v>2950</v>
      </c>
      <c r="Z764" s="493" t="s">
        <v>254</v>
      </c>
      <c r="AA764" s="494">
        <f>+SUM(Q764:W764)</f>
        <v>167</v>
      </c>
      <c r="AB764" s="495">
        <f t="shared" si="30"/>
        <v>5.6610169491525426E-2</v>
      </c>
      <c r="AC764" s="492"/>
    </row>
    <row r="765" spans="2:29" x14ac:dyDescent="0.25">
      <c r="B765" s="531" t="s">
        <v>255</v>
      </c>
      <c r="C765" s="487"/>
      <c r="D765" s="487"/>
      <c r="E765" s="480"/>
      <c r="F765" s="480"/>
      <c r="G765" s="480"/>
      <c r="H765" s="480"/>
      <c r="I765" s="480"/>
      <c r="J765" s="480"/>
      <c r="K765" s="481"/>
      <c r="L765" s="481"/>
      <c r="M765" s="481">
        <v>2</v>
      </c>
      <c r="N765" s="482">
        <v>270</v>
      </c>
      <c r="O765" s="483">
        <v>1140</v>
      </c>
      <c r="P765" s="482">
        <v>588</v>
      </c>
      <c r="Q765" s="482">
        <v>380</v>
      </c>
      <c r="R765" s="484">
        <v>120</v>
      </c>
      <c r="S765" s="484">
        <v>25</v>
      </c>
      <c r="T765" s="484">
        <v>8</v>
      </c>
      <c r="U765" s="484"/>
      <c r="V765" s="484"/>
      <c r="W765" s="534">
        <v>1</v>
      </c>
      <c r="X765" s="544">
        <v>2534</v>
      </c>
      <c r="Z765" s="493" t="s">
        <v>255</v>
      </c>
      <c r="AA765" s="494">
        <f>+SUM(R765:W765)</f>
        <v>154</v>
      </c>
      <c r="AB765" s="495">
        <f t="shared" si="30"/>
        <v>6.0773480662983423E-2</v>
      </c>
      <c r="AC765" s="492"/>
    </row>
    <row r="766" spans="2:29" x14ac:dyDescent="0.25">
      <c r="B766" s="531" t="s">
        <v>256</v>
      </c>
      <c r="C766" s="487"/>
      <c r="D766" s="487"/>
      <c r="E766" s="480"/>
      <c r="F766" s="480"/>
      <c r="G766" s="480"/>
      <c r="H766" s="480"/>
      <c r="I766" s="480"/>
      <c r="J766" s="480"/>
      <c r="K766" s="480"/>
      <c r="L766" s="481"/>
      <c r="M766" s="481"/>
      <c r="N766" s="481"/>
      <c r="O766" s="482">
        <v>182</v>
      </c>
      <c r="P766" s="483">
        <v>969</v>
      </c>
      <c r="Q766" s="482">
        <v>540</v>
      </c>
      <c r="R766" s="482">
        <v>307</v>
      </c>
      <c r="S766" s="484">
        <v>95</v>
      </c>
      <c r="T766" s="484">
        <v>21</v>
      </c>
      <c r="U766" s="484">
        <v>6</v>
      </c>
      <c r="V766" s="484"/>
      <c r="W766" s="534"/>
      <c r="X766" s="544">
        <v>2120</v>
      </c>
      <c r="Z766" s="493" t="s">
        <v>256</v>
      </c>
      <c r="AA766" s="494">
        <f>+SUM(S766:W766)</f>
        <v>122</v>
      </c>
      <c r="AB766" s="495">
        <f t="shared" si="30"/>
        <v>5.7547169811320756E-2</v>
      </c>
      <c r="AC766" s="492"/>
    </row>
    <row r="767" spans="2:29" x14ac:dyDescent="0.25">
      <c r="B767" s="531" t="s">
        <v>257</v>
      </c>
      <c r="C767" s="487"/>
      <c r="D767" s="487"/>
      <c r="E767" s="480"/>
      <c r="F767" s="480"/>
      <c r="G767" s="480"/>
      <c r="H767" s="480"/>
      <c r="I767" s="480"/>
      <c r="J767" s="480"/>
      <c r="K767" s="480"/>
      <c r="L767" s="480"/>
      <c r="M767" s="481"/>
      <c r="N767" s="481"/>
      <c r="O767" s="481">
        <v>4</v>
      </c>
      <c r="P767" s="482">
        <v>218</v>
      </c>
      <c r="Q767" s="483">
        <v>866</v>
      </c>
      <c r="R767" s="482">
        <v>528</v>
      </c>
      <c r="S767" s="482">
        <v>293</v>
      </c>
      <c r="T767" s="484">
        <v>94</v>
      </c>
      <c r="U767" s="484">
        <v>12</v>
      </c>
      <c r="V767" s="484">
        <v>4</v>
      </c>
      <c r="W767" s="534">
        <v>2</v>
      </c>
      <c r="X767" s="544">
        <v>2021</v>
      </c>
      <c r="Z767" s="493" t="s">
        <v>257</v>
      </c>
      <c r="AA767" s="494">
        <f>+SUM(T767:W767)</f>
        <v>112</v>
      </c>
      <c r="AB767" s="495">
        <f t="shared" si="30"/>
        <v>5.5418109846610587E-2</v>
      </c>
      <c r="AC767" s="492"/>
    </row>
    <row r="768" spans="2:29" x14ac:dyDescent="0.25">
      <c r="B768" s="531" t="s">
        <v>258</v>
      </c>
      <c r="C768" s="487"/>
      <c r="D768" s="487"/>
      <c r="E768" s="480"/>
      <c r="F768" s="480"/>
      <c r="G768" s="480"/>
      <c r="H768" s="480"/>
      <c r="I768" s="480"/>
      <c r="J768" s="480"/>
      <c r="K768" s="480"/>
      <c r="L768" s="480"/>
      <c r="M768" s="480"/>
      <c r="N768" s="481"/>
      <c r="O768" s="481"/>
      <c r="P768" s="481">
        <v>3</v>
      </c>
      <c r="Q768" s="482">
        <v>156</v>
      </c>
      <c r="R768" s="483">
        <v>750</v>
      </c>
      <c r="S768" s="482">
        <v>439</v>
      </c>
      <c r="T768" s="482">
        <v>204</v>
      </c>
      <c r="U768" s="484">
        <v>35</v>
      </c>
      <c r="V768" s="484">
        <v>7</v>
      </c>
      <c r="W768" s="534">
        <v>2</v>
      </c>
      <c r="X768" s="544">
        <v>1596</v>
      </c>
      <c r="Z768" s="493" t="s">
        <v>258</v>
      </c>
      <c r="AA768" s="494">
        <f>+SUM(U768:W768)</f>
        <v>44</v>
      </c>
      <c r="AB768" s="495">
        <f t="shared" si="30"/>
        <v>2.7568922305764409E-2</v>
      </c>
      <c r="AC768" s="492"/>
    </row>
    <row r="769" spans="2:29" x14ac:dyDescent="0.25">
      <c r="B769" s="531" t="s">
        <v>259</v>
      </c>
      <c r="C769" s="487"/>
      <c r="D769" s="487"/>
      <c r="E769" s="480"/>
      <c r="F769" s="480"/>
      <c r="G769" s="480"/>
      <c r="H769" s="480"/>
      <c r="I769" s="480"/>
      <c r="J769" s="480"/>
      <c r="K769" s="480"/>
      <c r="L769" s="480"/>
      <c r="M769" s="480"/>
      <c r="N769" s="480"/>
      <c r="O769" s="481"/>
      <c r="P769" s="481"/>
      <c r="Q769" s="481">
        <v>3</v>
      </c>
      <c r="R769" s="482">
        <v>129</v>
      </c>
      <c r="S769" s="483">
        <v>617</v>
      </c>
      <c r="T769" s="482">
        <v>337</v>
      </c>
      <c r="U769" s="482">
        <v>147</v>
      </c>
      <c r="V769" s="484">
        <v>34</v>
      </c>
      <c r="W769" s="534">
        <v>6</v>
      </c>
      <c r="X769" s="544">
        <v>1273</v>
      </c>
      <c r="Z769" s="493" t="s">
        <v>259</v>
      </c>
      <c r="AA769" s="494">
        <f>+SUM(V769:W769)</f>
        <v>40</v>
      </c>
      <c r="AB769" s="495">
        <f t="shared" si="30"/>
        <v>3.1421838177533384E-2</v>
      </c>
      <c r="AC769" s="492"/>
    </row>
    <row r="770" spans="2:29" ht="15.75" thickBot="1" x14ac:dyDescent="0.3">
      <c r="B770" s="536" t="s">
        <v>260</v>
      </c>
      <c r="C770" s="537"/>
      <c r="D770" s="537"/>
      <c r="E770" s="538"/>
      <c r="F770" s="538"/>
      <c r="G770" s="538"/>
      <c r="H770" s="538"/>
      <c r="I770" s="538"/>
      <c r="J770" s="538"/>
      <c r="K770" s="538"/>
      <c r="L770" s="538"/>
      <c r="M770" s="538">
        <v>7</v>
      </c>
      <c r="N770" s="538">
        <v>5</v>
      </c>
      <c r="O770" s="538">
        <v>8</v>
      </c>
      <c r="P770" s="538">
        <v>8</v>
      </c>
      <c r="Q770" s="538">
        <v>67</v>
      </c>
      <c r="R770" s="538">
        <v>301</v>
      </c>
      <c r="S770" s="538">
        <v>474</v>
      </c>
      <c r="T770" s="538">
        <v>590</v>
      </c>
      <c r="U770" s="538">
        <v>420</v>
      </c>
      <c r="V770" s="538">
        <v>211</v>
      </c>
      <c r="W770" s="539">
        <v>595</v>
      </c>
      <c r="X770" s="545">
        <v>2686</v>
      </c>
      <c r="Z770" s="496" t="s">
        <v>263</v>
      </c>
      <c r="AA770" s="497">
        <f>SUM(AA758:AA769)</f>
        <v>1110</v>
      </c>
      <c r="AB770" s="498">
        <f>+AA770/Z771</f>
        <v>3.7950015385141374E-2</v>
      </c>
      <c r="AC770" s="492"/>
    </row>
    <row r="771" spans="2:29" ht="15.75" thickBot="1" x14ac:dyDescent="0.3">
      <c r="B771" s="540" t="s">
        <v>38</v>
      </c>
      <c r="C771" s="541"/>
      <c r="D771" s="541"/>
      <c r="E771" s="542"/>
      <c r="F771" s="542">
        <v>142</v>
      </c>
      <c r="G771" s="542">
        <v>779</v>
      </c>
      <c r="H771" s="542">
        <v>2465</v>
      </c>
      <c r="I771" s="542">
        <v>2531</v>
      </c>
      <c r="J771" s="542">
        <v>2425</v>
      </c>
      <c r="K771" s="542">
        <v>2556</v>
      </c>
      <c r="L771" s="542">
        <v>2622</v>
      </c>
      <c r="M771" s="542">
        <v>2695</v>
      </c>
      <c r="N771" s="542">
        <v>2536</v>
      </c>
      <c r="O771" s="542">
        <v>2297</v>
      </c>
      <c r="P771" s="542">
        <v>2232</v>
      </c>
      <c r="Q771" s="542">
        <v>2192</v>
      </c>
      <c r="R771" s="542">
        <v>2173</v>
      </c>
      <c r="S771" s="542">
        <v>1950</v>
      </c>
      <c r="T771" s="542">
        <v>1256</v>
      </c>
      <c r="U771" s="542">
        <v>623</v>
      </c>
      <c r="V771" s="542">
        <v>258</v>
      </c>
      <c r="W771" s="542">
        <v>608</v>
      </c>
      <c r="X771" s="543">
        <v>32340</v>
      </c>
      <c r="Z771" s="499">
        <f>SUM(X758:X769)</f>
        <v>29249</v>
      </c>
      <c r="AA771" s="500"/>
      <c r="AB771" s="500"/>
      <c r="AC771" s="492"/>
    </row>
    <row r="772" spans="2:29" ht="15.75" thickBot="1" x14ac:dyDescent="0.3">
      <c r="Z772" s="492"/>
      <c r="AA772" s="501"/>
      <c r="AB772" s="500"/>
      <c r="AC772" s="492"/>
    </row>
    <row r="773" spans="2:29" ht="15.75" thickBot="1" x14ac:dyDescent="0.3">
      <c r="Z773" s="502"/>
      <c r="AA773" s="503" t="s">
        <v>126</v>
      </c>
      <c r="AB773" s="504" t="s">
        <v>127</v>
      </c>
      <c r="AC773" s="505" t="s">
        <v>38</v>
      </c>
    </row>
    <row r="774" spans="2:29" x14ac:dyDescent="0.25">
      <c r="Z774" s="506" t="s">
        <v>131</v>
      </c>
      <c r="AA774" s="507">
        <f>F756+G757</f>
        <v>336</v>
      </c>
      <c r="AB774" s="508">
        <f>H758+I759+J760+K761+L762+M763+N764+O765+P766+Q767+R768+S769</f>
        <v>16019</v>
      </c>
      <c r="AC774" s="509">
        <f>SUM(AA774:AB774)</f>
        <v>16355</v>
      </c>
    </row>
    <row r="775" spans="2:29" x14ac:dyDescent="0.25">
      <c r="Z775" s="510" t="s">
        <v>133</v>
      </c>
      <c r="AA775" s="511">
        <f>F757+G756+H756+H757+I757</f>
        <v>69</v>
      </c>
      <c r="AB775" s="482">
        <f>+I758+J758+J759+K759+K760+L760+L761+M761+M762+N762+N763+O763+O764+P764+P765+Q765+Q766+R766+R767+S767+S768+T768+T769+U769+R769+Q768+P767+O766+N765+M764+L763+K762+J761+I760+H759+G758</f>
        <v>12093</v>
      </c>
      <c r="AC775" s="512">
        <f>SUM(AA775:AB775)</f>
        <v>12162</v>
      </c>
    </row>
    <row r="776" spans="2:29" x14ac:dyDescent="0.25">
      <c r="Z776" s="513" t="s">
        <v>261</v>
      </c>
      <c r="AA776" s="514">
        <f>I756+J756+K756+J757+K757+L757+L756+M756+M757+N757</f>
        <v>0</v>
      </c>
      <c r="AB776" s="515">
        <f>+SUM(V769:W769)+SUM(U768:W768)+SUM(T767:W767)+SUM(S766:W766)+SUM(R765:W765)+SUM(Q764:W764)+SUM(P763:W763)+SUM(O762:W762)+SUM(N761:W761)+SUM(M760:W760)+SUM(L759:Q759)+SUM(K758:P758)</f>
        <v>1097</v>
      </c>
      <c r="AC776" s="516">
        <f>SUM(AA776:AB776)</f>
        <v>1097</v>
      </c>
    </row>
    <row r="777" spans="2:29" x14ac:dyDescent="0.25">
      <c r="Z777" s="517" t="s">
        <v>264</v>
      </c>
      <c r="AA777" s="518">
        <v>0</v>
      </c>
      <c r="AB777" s="481">
        <f>+F758+F759+F760+G759+G760+G761+H760+H761+H762+I761+I762+I763+J762+J763+J764+K763+K764+K765+L764+L765+L766+M765+M766+M767+N766+N767+N768+O767+O768+O769+P768+P769+Q769</f>
        <v>27</v>
      </c>
      <c r="AC777" s="481">
        <f>SUM(AA777:AB777)</f>
        <v>27</v>
      </c>
    </row>
    <row r="778" spans="2:29" x14ac:dyDescent="0.25">
      <c r="Z778" s="519" t="s">
        <v>134</v>
      </c>
      <c r="AA778" s="520">
        <f>SUM(N756:W756)+SUM(O757:W757)+SUM(C756:E757)</f>
        <v>0</v>
      </c>
      <c r="AB778" s="521">
        <f>SUM(F761:F769)+SUM(G762:G769)+SUM(H763:H769)+SUM(I764:I769)+SUM(J765:J769)+SUM(K766:K769)+SUM(L767:L769)+SUM(M768:M769)+N769+SUM(Q758:W758)+SUM(C758:E769)+SUM(R759:W759)</f>
        <v>13</v>
      </c>
      <c r="AC778" s="522">
        <f>SUM(AA778:AB778)</f>
        <v>13</v>
      </c>
    </row>
    <row r="779" spans="2:29" ht="15.75" thickBot="1" x14ac:dyDescent="0.3">
      <c r="Z779" s="523" t="s">
        <v>260</v>
      </c>
      <c r="AA779" s="524"/>
      <c r="AB779" s="525"/>
      <c r="AC779" s="526">
        <f>+X770</f>
        <v>2686</v>
      </c>
    </row>
    <row r="780" spans="2:29" ht="15.75" thickBot="1" x14ac:dyDescent="0.3">
      <c r="Z780" s="189"/>
      <c r="AA780" s="527">
        <f t="shared" ref="AA780:AB780" si="31">SUM(AA774:AA779)</f>
        <v>405</v>
      </c>
      <c r="AB780" s="528">
        <f t="shared" si="31"/>
        <v>29249</v>
      </c>
      <c r="AC780" s="529">
        <f>SUM(AC774:AC779)</f>
        <v>32340</v>
      </c>
    </row>
    <row r="782" spans="2:29" x14ac:dyDescent="0.25">
      <c r="B782" s="593" t="s">
        <v>267</v>
      </c>
      <c r="C782" s="593"/>
      <c r="D782" s="593"/>
      <c r="E782" s="593"/>
      <c r="F782" s="593"/>
      <c r="G782" s="593"/>
      <c r="H782" s="593"/>
      <c r="I782" s="593"/>
      <c r="J782" s="593"/>
      <c r="K782" s="593"/>
      <c r="L782" s="593"/>
      <c r="M782" s="593"/>
      <c r="N782" s="593"/>
      <c r="O782" s="593"/>
      <c r="P782" s="593"/>
      <c r="Q782" s="593"/>
      <c r="R782" s="593"/>
      <c r="S782" s="593"/>
      <c r="T782" s="593"/>
      <c r="U782" s="593"/>
      <c r="V782" s="593"/>
      <c r="W782" s="593"/>
      <c r="X782" s="593"/>
      <c r="Y782" s="593"/>
      <c r="Z782" s="593"/>
      <c r="AA782" s="593"/>
      <c r="AB782" s="593"/>
    </row>
    <row r="783" spans="2:29" x14ac:dyDescent="0.25">
      <c r="B783" s="593"/>
      <c r="C783" s="593"/>
      <c r="D783" s="593"/>
      <c r="E783" s="593"/>
      <c r="F783" s="593"/>
      <c r="G783" s="593"/>
      <c r="H783" s="593"/>
      <c r="I783" s="593"/>
      <c r="J783" s="593"/>
      <c r="K783" s="593"/>
      <c r="L783" s="593"/>
      <c r="M783" s="593"/>
      <c r="N783" s="593"/>
      <c r="O783" s="593"/>
      <c r="P783" s="593"/>
      <c r="Q783" s="593"/>
      <c r="R783" s="593"/>
      <c r="S783" s="593"/>
      <c r="T783" s="593"/>
      <c r="U783" s="593"/>
      <c r="V783" s="593"/>
      <c r="W783" s="593"/>
      <c r="X783" s="593"/>
      <c r="Y783" s="593"/>
      <c r="Z783" s="593"/>
      <c r="AA783" s="593"/>
      <c r="AB783" s="593"/>
    </row>
    <row r="784" spans="2:29" x14ac:dyDescent="0.25">
      <c r="B784" s="593"/>
      <c r="C784" s="593"/>
      <c r="D784" s="593"/>
      <c r="E784" s="593"/>
      <c r="F784" s="593"/>
      <c r="G784" s="593"/>
      <c r="H784" s="593"/>
      <c r="I784" s="593"/>
      <c r="J784" s="593"/>
      <c r="K784" s="593"/>
      <c r="L784" s="593"/>
      <c r="M784" s="593"/>
      <c r="N784" s="593"/>
      <c r="O784" s="593"/>
      <c r="P784" s="593"/>
      <c r="Q784" s="593"/>
      <c r="R784" s="593"/>
      <c r="S784" s="593"/>
      <c r="T784" s="593"/>
      <c r="U784" s="593"/>
      <c r="V784" s="593"/>
      <c r="W784" s="593"/>
      <c r="X784" s="593"/>
      <c r="Y784" s="593"/>
      <c r="Z784" s="593"/>
      <c r="AA784" s="593"/>
      <c r="AB784" s="593"/>
    </row>
    <row r="785" spans="2:28" x14ac:dyDescent="0.25">
      <c r="B785" s="593"/>
      <c r="C785" s="593"/>
      <c r="D785" s="593"/>
      <c r="E785" s="593"/>
      <c r="F785" s="593"/>
      <c r="G785" s="593"/>
      <c r="H785" s="593"/>
      <c r="I785" s="593"/>
      <c r="J785" s="593"/>
      <c r="K785" s="593"/>
      <c r="L785" s="593"/>
      <c r="M785" s="593"/>
      <c r="N785" s="593"/>
      <c r="O785" s="593"/>
      <c r="P785" s="593"/>
      <c r="Q785" s="593"/>
      <c r="R785" s="593"/>
      <c r="S785" s="593"/>
      <c r="T785" s="593"/>
      <c r="U785" s="593"/>
      <c r="V785" s="593"/>
      <c r="W785" s="593"/>
      <c r="X785" s="593"/>
      <c r="Y785" s="593"/>
      <c r="Z785" s="593"/>
      <c r="AA785" s="593"/>
      <c r="AB785" s="593"/>
    </row>
    <row r="786" spans="2:28" x14ac:dyDescent="0.25">
      <c r="B786" s="593"/>
      <c r="C786" s="593"/>
      <c r="D786" s="593"/>
      <c r="E786" s="593"/>
      <c r="F786" s="593"/>
      <c r="G786" s="593"/>
      <c r="H786" s="593"/>
      <c r="I786" s="593"/>
      <c r="J786" s="593"/>
      <c r="K786" s="593"/>
      <c r="L786" s="593"/>
      <c r="M786" s="593"/>
      <c r="N786" s="593"/>
      <c r="O786" s="593"/>
      <c r="P786" s="593"/>
      <c r="Q786" s="593"/>
      <c r="R786" s="593"/>
      <c r="S786" s="593"/>
      <c r="T786" s="593"/>
      <c r="U786" s="593"/>
      <c r="V786" s="593"/>
      <c r="W786" s="593"/>
      <c r="X786" s="593"/>
      <c r="Y786" s="593"/>
      <c r="Z786" s="593"/>
      <c r="AA786" s="593"/>
      <c r="AB786" s="593"/>
    </row>
    <row r="787" spans="2:28" x14ac:dyDescent="0.25">
      <c r="B787" s="593"/>
      <c r="C787" s="593"/>
      <c r="D787" s="593"/>
      <c r="E787" s="593"/>
      <c r="F787" s="593"/>
      <c r="G787" s="593"/>
      <c r="H787" s="593"/>
      <c r="I787" s="593"/>
      <c r="J787" s="593"/>
      <c r="K787" s="593"/>
      <c r="L787" s="593"/>
      <c r="M787" s="593"/>
      <c r="N787" s="593"/>
      <c r="O787" s="593"/>
      <c r="P787" s="593"/>
      <c r="Q787" s="593"/>
      <c r="R787" s="593"/>
      <c r="S787" s="593"/>
      <c r="T787" s="593"/>
      <c r="U787" s="593"/>
      <c r="V787" s="593"/>
      <c r="W787" s="593"/>
      <c r="X787" s="593"/>
      <c r="Y787" s="593"/>
      <c r="Z787" s="593"/>
      <c r="AA787" s="593"/>
      <c r="AB787" s="593"/>
    </row>
    <row r="788" spans="2:28" x14ac:dyDescent="0.25">
      <c r="B788" s="593"/>
      <c r="C788" s="593"/>
      <c r="D788" s="593"/>
      <c r="E788" s="593"/>
      <c r="F788" s="593"/>
      <c r="G788" s="593"/>
      <c r="H788" s="593"/>
      <c r="I788" s="593"/>
      <c r="J788" s="593"/>
      <c r="K788" s="593"/>
      <c r="L788" s="593"/>
      <c r="M788" s="593"/>
      <c r="N788" s="593"/>
      <c r="O788" s="593"/>
      <c r="P788" s="593"/>
      <c r="Q788" s="593"/>
      <c r="R788" s="593"/>
      <c r="S788" s="593"/>
      <c r="T788" s="593"/>
      <c r="U788" s="593"/>
      <c r="V788" s="593"/>
      <c r="W788" s="593"/>
      <c r="X788" s="593"/>
      <c r="Y788" s="593"/>
      <c r="Z788" s="593"/>
      <c r="AA788" s="593"/>
      <c r="AB788" s="593"/>
    </row>
    <row r="789" spans="2:28" x14ac:dyDescent="0.25">
      <c r="B789" s="593"/>
      <c r="C789" s="593"/>
      <c r="D789" s="593"/>
      <c r="E789" s="593"/>
      <c r="F789" s="593"/>
      <c r="G789" s="593"/>
      <c r="H789" s="593"/>
      <c r="I789" s="593"/>
      <c r="J789" s="593"/>
      <c r="K789" s="593"/>
      <c r="L789" s="593"/>
      <c r="M789" s="593"/>
      <c r="N789" s="593"/>
      <c r="O789" s="593"/>
      <c r="P789" s="593"/>
      <c r="Q789" s="593"/>
      <c r="R789" s="593"/>
      <c r="S789" s="593"/>
      <c r="T789" s="593"/>
      <c r="U789" s="593"/>
      <c r="V789" s="593"/>
      <c r="W789" s="593"/>
      <c r="X789" s="593"/>
      <c r="Y789" s="593"/>
      <c r="Z789" s="593"/>
      <c r="AA789" s="593"/>
      <c r="AB789" s="593"/>
    </row>
    <row r="790" spans="2:28" x14ac:dyDescent="0.25">
      <c r="B790" s="593"/>
      <c r="C790" s="593"/>
      <c r="D790" s="593"/>
      <c r="E790" s="593"/>
      <c r="F790" s="593"/>
      <c r="G790" s="593"/>
      <c r="H790" s="593"/>
      <c r="I790" s="593"/>
      <c r="J790" s="593"/>
      <c r="K790" s="593"/>
      <c r="L790" s="593"/>
      <c r="M790" s="593"/>
      <c r="N790" s="593"/>
      <c r="O790" s="593"/>
      <c r="P790" s="593"/>
      <c r="Q790" s="593"/>
      <c r="R790" s="593"/>
      <c r="S790" s="593"/>
      <c r="T790" s="593"/>
      <c r="U790" s="593"/>
      <c r="V790" s="593"/>
      <c r="W790" s="593"/>
      <c r="X790" s="593"/>
      <c r="Y790" s="593"/>
      <c r="Z790" s="593"/>
      <c r="AA790" s="593"/>
      <c r="AB790" s="593"/>
    </row>
    <row r="791" spans="2:28" x14ac:dyDescent="0.25">
      <c r="B791" s="593"/>
      <c r="C791" s="593"/>
      <c r="D791" s="593"/>
      <c r="E791" s="593"/>
      <c r="F791" s="593"/>
      <c r="G791" s="593"/>
      <c r="H791" s="593"/>
      <c r="I791" s="593"/>
      <c r="J791" s="593"/>
      <c r="K791" s="593"/>
      <c r="L791" s="593"/>
      <c r="M791" s="593"/>
      <c r="N791" s="593"/>
      <c r="O791" s="593"/>
      <c r="P791" s="593"/>
      <c r="Q791" s="593"/>
      <c r="R791" s="593"/>
      <c r="S791" s="593"/>
      <c r="T791" s="593"/>
      <c r="U791" s="593"/>
      <c r="V791" s="593"/>
      <c r="W791" s="593"/>
      <c r="X791" s="593"/>
      <c r="Y791" s="593"/>
      <c r="Z791" s="593"/>
      <c r="AA791" s="593"/>
      <c r="AB791" s="593"/>
    </row>
    <row r="792" spans="2:28" x14ac:dyDescent="0.25">
      <c r="B792" s="593"/>
      <c r="C792" s="593"/>
      <c r="D792" s="593"/>
      <c r="E792" s="593"/>
      <c r="F792" s="593"/>
      <c r="G792" s="593"/>
      <c r="H792" s="593"/>
      <c r="I792" s="593"/>
      <c r="J792" s="593"/>
      <c r="K792" s="593"/>
      <c r="L792" s="593"/>
      <c r="M792" s="593"/>
      <c r="N792" s="593"/>
      <c r="O792" s="593"/>
      <c r="P792" s="593"/>
      <c r="Q792" s="593"/>
      <c r="R792" s="593"/>
      <c r="S792" s="593"/>
      <c r="T792" s="593"/>
      <c r="U792" s="593"/>
      <c r="V792" s="593"/>
      <c r="W792" s="593"/>
      <c r="X792" s="593"/>
      <c r="Y792" s="593"/>
      <c r="Z792" s="593"/>
      <c r="AA792" s="593"/>
      <c r="AB792" s="593"/>
    </row>
    <row r="793" spans="2:28" x14ac:dyDescent="0.25">
      <c r="B793" s="12" t="s">
        <v>9</v>
      </c>
    </row>
    <row r="794" spans="2:28" x14ac:dyDescent="0.25">
      <c r="B794" s="12" t="s">
        <v>8</v>
      </c>
    </row>
    <row r="795" spans="2:28" x14ac:dyDescent="0.25">
      <c r="B795" s="12" t="s">
        <v>7</v>
      </c>
    </row>
    <row r="796" spans="2:28" x14ac:dyDescent="0.25">
      <c r="B796" s="13" t="s">
        <v>6</v>
      </c>
    </row>
    <row r="797" spans="2:28" x14ac:dyDescent="0.25">
      <c r="B797" s="13" t="s">
        <v>151</v>
      </c>
    </row>
    <row r="798" spans="2:28" x14ac:dyDescent="0.25">
      <c r="B798" s="13" t="s">
        <v>156</v>
      </c>
    </row>
    <row r="799" spans="2:28" x14ac:dyDescent="0.25">
      <c r="B799" s="13" t="s">
        <v>161</v>
      </c>
    </row>
    <row r="800" spans="2:28" x14ac:dyDescent="0.25">
      <c r="B800" s="13" t="s">
        <v>166</v>
      </c>
    </row>
    <row r="801" spans="2:29" x14ac:dyDescent="0.25">
      <c r="B801" s="13" t="s">
        <v>174</v>
      </c>
    </row>
    <row r="802" spans="2:29" x14ac:dyDescent="0.25">
      <c r="B802" s="13" t="s">
        <v>183</v>
      </c>
    </row>
    <row r="803" spans="2:29" x14ac:dyDescent="0.25">
      <c r="B803" s="13" t="s">
        <v>189</v>
      </c>
    </row>
    <row r="804" spans="2:29" x14ac:dyDescent="0.25">
      <c r="B804" s="13" t="s">
        <v>195</v>
      </c>
    </row>
    <row r="805" spans="2:29" x14ac:dyDescent="0.25">
      <c r="B805" s="13" t="s">
        <v>227</v>
      </c>
    </row>
    <row r="806" spans="2:29" x14ac:dyDescent="0.25">
      <c r="B806" s="13" t="s">
        <v>233</v>
      </c>
    </row>
    <row r="807" spans="2:29" x14ac:dyDescent="0.25">
      <c r="B807" s="13" t="s">
        <v>239</v>
      </c>
    </row>
    <row r="808" spans="2:29" x14ac:dyDescent="0.25">
      <c r="B808" s="13" t="s">
        <v>265</v>
      </c>
    </row>
    <row r="809" spans="2:29" ht="15.75" thickBot="1" x14ac:dyDescent="0.3"/>
    <row r="810" spans="2:29" ht="15.75" thickBot="1" x14ac:dyDescent="0.3">
      <c r="B810" s="590" t="s">
        <v>274</v>
      </c>
      <c r="C810" s="591"/>
      <c r="D810" s="591"/>
      <c r="E810" s="591"/>
      <c r="F810" s="591"/>
      <c r="G810" s="591"/>
      <c r="H810" s="591"/>
      <c r="I810" s="591"/>
      <c r="J810" s="591"/>
      <c r="K810" s="591"/>
      <c r="L810" s="591"/>
      <c r="M810" s="591"/>
      <c r="N810" s="591"/>
      <c r="O810" s="591"/>
      <c r="P810" s="591"/>
      <c r="Q810" s="591"/>
      <c r="R810" s="591"/>
      <c r="S810" s="591"/>
      <c r="T810" s="591"/>
      <c r="U810" s="591"/>
      <c r="V810" s="591"/>
      <c r="W810" s="591"/>
      <c r="X810" s="592"/>
      <c r="Y810" s="189"/>
      <c r="Z810" s="189"/>
      <c r="AA810" s="189"/>
      <c r="AB810" s="189"/>
      <c r="AC810" s="189"/>
    </row>
    <row r="811" spans="2:29" x14ac:dyDescent="0.25">
      <c r="B811" s="530" t="s">
        <v>105</v>
      </c>
      <c r="C811" s="485">
        <v>0</v>
      </c>
      <c r="D811" s="485">
        <v>1</v>
      </c>
      <c r="E811" s="486">
        <v>2</v>
      </c>
      <c r="F811" s="486">
        <v>3</v>
      </c>
      <c r="G811" s="486">
        <v>4</v>
      </c>
      <c r="H811" s="486">
        <v>5</v>
      </c>
      <c r="I811" s="486">
        <v>6</v>
      </c>
      <c r="J811" s="486">
        <v>7</v>
      </c>
      <c r="K811" s="486">
        <v>8</v>
      </c>
      <c r="L811" s="486">
        <v>9</v>
      </c>
      <c r="M811" s="486">
        <v>10</v>
      </c>
      <c r="N811" s="486">
        <v>11</v>
      </c>
      <c r="O811" s="486">
        <v>12</v>
      </c>
      <c r="P811" s="486">
        <v>13</v>
      </c>
      <c r="Q811" s="486">
        <v>14</v>
      </c>
      <c r="R811" s="486">
        <v>15</v>
      </c>
      <c r="S811" s="486">
        <v>16</v>
      </c>
      <c r="T811" s="486">
        <v>17</v>
      </c>
      <c r="U811" s="486">
        <v>18</v>
      </c>
      <c r="V811" s="486">
        <v>19</v>
      </c>
      <c r="W811" s="532" t="s">
        <v>106</v>
      </c>
      <c r="X811" s="535" t="s">
        <v>5</v>
      </c>
      <c r="Y811" s="189"/>
      <c r="Z811" s="189"/>
      <c r="AA811" s="189"/>
      <c r="AB811" s="189"/>
      <c r="AC811" s="189"/>
    </row>
    <row r="812" spans="2:29" ht="15.75" thickBot="1" x14ac:dyDescent="0.3">
      <c r="B812" s="531" t="s">
        <v>246</v>
      </c>
      <c r="C812" s="487"/>
      <c r="D812" s="487"/>
      <c r="E812" s="480"/>
      <c r="F812" s="488">
        <v>102</v>
      </c>
      <c r="G812" s="482">
        <v>1</v>
      </c>
      <c r="H812" s="482"/>
      <c r="I812" s="484"/>
      <c r="J812" s="484"/>
      <c r="K812" s="484"/>
      <c r="L812" s="484"/>
      <c r="M812" s="484"/>
      <c r="N812" s="480"/>
      <c r="O812" s="480"/>
      <c r="P812" s="480"/>
      <c r="Q812" s="480"/>
      <c r="R812" s="480"/>
      <c r="S812" s="480"/>
      <c r="T812" s="480"/>
      <c r="U812" s="480"/>
      <c r="V812" s="480"/>
      <c r="W812" s="533"/>
      <c r="X812" s="544">
        <v>103</v>
      </c>
      <c r="Y812" s="189"/>
      <c r="Z812" s="189"/>
      <c r="AA812" s="189"/>
      <c r="AB812" s="189"/>
      <c r="AC812" s="189"/>
    </row>
    <row r="813" spans="2:29" x14ac:dyDescent="0.25">
      <c r="B813" s="531" t="s">
        <v>247</v>
      </c>
      <c r="C813" s="487"/>
      <c r="D813" s="487"/>
      <c r="E813" s="480"/>
      <c r="F813" s="482">
        <v>36</v>
      </c>
      <c r="G813" s="488">
        <v>185</v>
      </c>
      <c r="H813" s="482">
        <v>8</v>
      </c>
      <c r="I813" s="482"/>
      <c r="J813" s="484"/>
      <c r="K813" s="484"/>
      <c r="L813" s="484"/>
      <c r="M813" s="484"/>
      <c r="N813" s="484"/>
      <c r="O813" s="480"/>
      <c r="P813" s="480"/>
      <c r="Q813" s="480"/>
      <c r="R813" s="480"/>
      <c r="S813" s="480"/>
      <c r="T813" s="480"/>
      <c r="U813" s="480"/>
      <c r="V813" s="480"/>
      <c r="W813" s="533"/>
      <c r="X813" s="544">
        <v>229</v>
      </c>
      <c r="Y813" s="189"/>
      <c r="Z813" s="489" t="s">
        <v>138</v>
      </c>
      <c r="AA813" s="490" t="s">
        <v>261</v>
      </c>
      <c r="AB813" s="491" t="s">
        <v>262</v>
      </c>
      <c r="AC813" s="492"/>
    </row>
    <row r="814" spans="2:29" x14ac:dyDescent="0.25">
      <c r="B814" s="531" t="s">
        <v>248</v>
      </c>
      <c r="C814" s="487"/>
      <c r="D814" s="487"/>
      <c r="E814" s="480"/>
      <c r="F814" s="481">
        <v>1</v>
      </c>
      <c r="G814" s="482">
        <v>567</v>
      </c>
      <c r="H814" s="483">
        <v>1795</v>
      </c>
      <c r="I814" s="482">
        <v>72</v>
      </c>
      <c r="J814" s="482">
        <v>11</v>
      </c>
      <c r="K814" s="484">
        <v>8</v>
      </c>
      <c r="L814" s="484">
        <v>6</v>
      </c>
      <c r="M814" s="484">
        <v>4</v>
      </c>
      <c r="N814" s="484">
        <v>1</v>
      </c>
      <c r="O814" s="484">
        <v>3</v>
      </c>
      <c r="P814" s="484">
        <v>5</v>
      </c>
      <c r="Q814" s="480">
        <v>3</v>
      </c>
      <c r="R814" s="480">
        <v>5</v>
      </c>
      <c r="S814" s="480"/>
      <c r="T814" s="480"/>
      <c r="U814" s="480"/>
      <c r="V814" s="480"/>
      <c r="W814" s="533"/>
      <c r="X814" s="544">
        <v>2481</v>
      </c>
      <c r="Y814" s="189"/>
      <c r="Z814" s="493" t="s">
        <v>248</v>
      </c>
      <c r="AA814" s="494">
        <f>+SUM(K814:W814)</f>
        <v>35</v>
      </c>
      <c r="AB814" s="495">
        <f>+AA814/X814</f>
        <v>1.4107214832728738E-2</v>
      </c>
      <c r="AC814" s="492"/>
    </row>
    <row r="815" spans="2:29" x14ac:dyDescent="0.25">
      <c r="B815" s="531" t="s">
        <v>249</v>
      </c>
      <c r="C815" s="487"/>
      <c r="D815" s="487"/>
      <c r="E815" s="480"/>
      <c r="F815" s="481"/>
      <c r="G815" s="481">
        <v>2</v>
      </c>
      <c r="H815" s="482">
        <v>520</v>
      </c>
      <c r="I815" s="483">
        <v>2088</v>
      </c>
      <c r="J815" s="482">
        <v>364</v>
      </c>
      <c r="K815" s="482">
        <v>88</v>
      </c>
      <c r="L815" s="484">
        <v>37</v>
      </c>
      <c r="M815" s="484">
        <v>10</v>
      </c>
      <c r="N815" s="484">
        <v>1</v>
      </c>
      <c r="O815" s="484">
        <v>4</v>
      </c>
      <c r="P815" s="484">
        <v>1</v>
      </c>
      <c r="Q815" s="484"/>
      <c r="R815" s="480"/>
      <c r="S815" s="480"/>
      <c r="T815" s="480"/>
      <c r="U815" s="480"/>
      <c r="V815" s="480"/>
      <c r="W815" s="533">
        <v>1</v>
      </c>
      <c r="X815" s="544">
        <v>3116</v>
      </c>
      <c r="Y815" s="189"/>
      <c r="Z815" s="493" t="s">
        <v>249</v>
      </c>
      <c r="AA815" s="494">
        <f>+SUM(L815:W815)</f>
        <v>54</v>
      </c>
      <c r="AB815" s="495">
        <f t="shared" ref="AB815:AB825" si="32">+AA815/X815</f>
        <v>1.7329910141206675E-2</v>
      </c>
      <c r="AC815" s="492"/>
    </row>
    <row r="816" spans="2:29" x14ac:dyDescent="0.25">
      <c r="B816" s="531" t="s">
        <v>250</v>
      </c>
      <c r="C816" s="487"/>
      <c r="D816" s="487"/>
      <c r="E816" s="480"/>
      <c r="F816" s="481"/>
      <c r="G816" s="481"/>
      <c r="H816" s="481">
        <v>4</v>
      </c>
      <c r="I816" s="482">
        <v>379</v>
      </c>
      <c r="J816" s="483">
        <v>1844</v>
      </c>
      <c r="K816" s="482">
        <v>476</v>
      </c>
      <c r="L816" s="482">
        <v>133</v>
      </c>
      <c r="M816" s="484">
        <v>60</v>
      </c>
      <c r="N816" s="484">
        <v>16</v>
      </c>
      <c r="O816" s="484">
        <v>8</v>
      </c>
      <c r="P816" s="484">
        <v>1</v>
      </c>
      <c r="Q816" s="484"/>
      <c r="R816" s="484"/>
      <c r="S816" s="484"/>
      <c r="T816" s="484"/>
      <c r="U816" s="484"/>
      <c r="V816" s="484"/>
      <c r="W816" s="534"/>
      <c r="X816" s="544">
        <v>2921</v>
      </c>
      <c r="Y816" s="189"/>
      <c r="Z816" s="493" t="s">
        <v>250</v>
      </c>
      <c r="AA816" s="494">
        <f>+SUM(M816:W816)</f>
        <v>85</v>
      </c>
      <c r="AB816" s="495">
        <f t="shared" si="32"/>
        <v>2.9099623416638139E-2</v>
      </c>
      <c r="AC816" s="492"/>
    </row>
    <row r="817" spans="2:29" x14ac:dyDescent="0.25">
      <c r="B817" s="531" t="s">
        <v>251</v>
      </c>
      <c r="C817" s="487"/>
      <c r="D817" s="487"/>
      <c r="E817" s="480"/>
      <c r="F817" s="480"/>
      <c r="G817" s="481"/>
      <c r="H817" s="481"/>
      <c r="I817" s="481">
        <v>2</v>
      </c>
      <c r="J817" s="482">
        <v>309</v>
      </c>
      <c r="K817" s="483">
        <v>1564</v>
      </c>
      <c r="L817" s="482">
        <v>577</v>
      </c>
      <c r="M817" s="482">
        <v>198</v>
      </c>
      <c r="N817" s="484">
        <v>78</v>
      </c>
      <c r="O817" s="484">
        <v>17</v>
      </c>
      <c r="P817" s="484">
        <v>7</v>
      </c>
      <c r="Q817" s="484">
        <v>1</v>
      </c>
      <c r="R817" s="484">
        <v>1</v>
      </c>
      <c r="S817" s="484"/>
      <c r="T817" s="484"/>
      <c r="U817" s="484"/>
      <c r="V817" s="484"/>
      <c r="W817" s="534"/>
      <c r="X817" s="544">
        <v>2754</v>
      </c>
      <c r="Y817" s="189"/>
      <c r="Z817" s="493" t="s">
        <v>251</v>
      </c>
      <c r="AA817" s="494">
        <f>+SUM(N817:W817)</f>
        <v>104</v>
      </c>
      <c r="AB817" s="495">
        <f t="shared" si="32"/>
        <v>3.776325344952796E-2</v>
      </c>
      <c r="AC817" s="492"/>
    </row>
    <row r="818" spans="2:29" x14ac:dyDescent="0.25">
      <c r="B818" s="531" t="s">
        <v>252</v>
      </c>
      <c r="C818" s="487"/>
      <c r="D818" s="487"/>
      <c r="E818" s="480"/>
      <c r="F818" s="480"/>
      <c r="G818" s="480"/>
      <c r="H818" s="481"/>
      <c r="I818" s="481"/>
      <c r="J818" s="481"/>
      <c r="K818" s="482">
        <v>290</v>
      </c>
      <c r="L818" s="483">
        <v>1503</v>
      </c>
      <c r="M818" s="482">
        <v>611</v>
      </c>
      <c r="N818" s="482">
        <v>191</v>
      </c>
      <c r="O818" s="484">
        <v>76</v>
      </c>
      <c r="P818" s="484">
        <v>24</v>
      </c>
      <c r="Q818" s="484">
        <v>7</v>
      </c>
      <c r="R818" s="484">
        <v>4</v>
      </c>
      <c r="S818" s="484">
        <v>1</v>
      </c>
      <c r="T818" s="484"/>
      <c r="U818" s="484"/>
      <c r="V818" s="484"/>
      <c r="W818" s="534"/>
      <c r="X818" s="544">
        <v>2707</v>
      </c>
      <c r="Y818" s="189"/>
      <c r="Z818" s="493" t="s">
        <v>252</v>
      </c>
      <c r="AA818" s="494">
        <f>+SUM(O818:W818)</f>
        <v>112</v>
      </c>
      <c r="AB818" s="495">
        <f t="shared" si="32"/>
        <v>4.1374214998152935E-2</v>
      </c>
      <c r="AC818" s="492"/>
    </row>
    <row r="819" spans="2:29" x14ac:dyDescent="0.25">
      <c r="B819" s="531" t="s">
        <v>253</v>
      </c>
      <c r="C819" s="487"/>
      <c r="D819" s="487"/>
      <c r="E819" s="480"/>
      <c r="F819" s="480"/>
      <c r="G819" s="480"/>
      <c r="H819" s="480"/>
      <c r="I819" s="481"/>
      <c r="J819" s="481"/>
      <c r="K819" s="481">
        <v>2</v>
      </c>
      <c r="L819" s="482">
        <v>310</v>
      </c>
      <c r="M819" s="483">
        <v>1429</v>
      </c>
      <c r="N819" s="482">
        <v>537</v>
      </c>
      <c r="O819" s="482">
        <v>227</v>
      </c>
      <c r="P819" s="484">
        <v>69</v>
      </c>
      <c r="Q819" s="484">
        <v>22</v>
      </c>
      <c r="R819" s="484">
        <v>4</v>
      </c>
      <c r="S819" s="484">
        <v>2</v>
      </c>
      <c r="T819" s="484"/>
      <c r="U819" s="484"/>
      <c r="V819" s="484"/>
      <c r="W819" s="534">
        <v>2</v>
      </c>
      <c r="X819" s="544">
        <v>2604</v>
      </c>
      <c r="Y819" s="189"/>
      <c r="Z819" s="493" t="s">
        <v>253</v>
      </c>
      <c r="AA819" s="494">
        <f>+SUM(P819:W819)</f>
        <v>99</v>
      </c>
      <c r="AB819" s="495">
        <f t="shared" si="32"/>
        <v>3.8018433179723504E-2</v>
      </c>
      <c r="AC819" s="492"/>
    </row>
    <row r="820" spans="2:29" x14ac:dyDescent="0.25">
      <c r="B820" s="531" t="s">
        <v>254</v>
      </c>
      <c r="C820" s="487"/>
      <c r="D820" s="487"/>
      <c r="E820" s="480"/>
      <c r="F820" s="480"/>
      <c r="G820" s="480"/>
      <c r="H820" s="480"/>
      <c r="I820" s="480"/>
      <c r="J820" s="481"/>
      <c r="K820" s="481"/>
      <c r="L820" s="481">
        <v>1</v>
      </c>
      <c r="M820" s="482">
        <v>308</v>
      </c>
      <c r="N820" s="483">
        <v>1562</v>
      </c>
      <c r="O820" s="482">
        <v>735</v>
      </c>
      <c r="P820" s="482">
        <v>359</v>
      </c>
      <c r="Q820" s="484">
        <v>125</v>
      </c>
      <c r="R820" s="484">
        <v>26</v>
      </c>
      <c r="S820" s="484">
        <v>3</v>
      </c>
      <c r="T820" s="484"/>
      <c r="U820" s="484"/>
      <c r="V820" s="484">
        <v>1</v>
      </c>
      <c r="W820" s="534"/>
      <c r="X820" s="544">
        <v>3120</v>
      </c>
      <c r="Y820" s="189"/>
      <c r="Z820" s="493" t="s">
        <v>254</v>
      </c>
      <c r="AA820" s="494">
        <f>+SUM(Q820:W820)</f>
        <v>155</v>
      </c>
      <c r="AB820" s="495">
        <f t="shared" si="32"/>
        <v>4.9679487179487176E-2</v>
      </c>
      <c r="AC820" s="492"/>
    </row>
    <row r="821" spans="2:29" x14ac:dyDescent="0.25">
      <c r="B821" s="531" t="s">
        <v>255</v>
      </c>
      <c r="C821" s="487"/>
      <c r="D821" s="487"/>
      <c r="E821" s="480"/>
      <c r="F821" s="480"/>
      <c r="G821" s="480"/>
      <c r="H821" s="480"/>
      <c r="I821" s="480"/>
      <c r="J821" s="480"/>
      <c r="K821" s="481"/>
      <c r="L821" s="481"/>
      <c r="M821" s="481">
        <v>2</v>
      </c>
      <c r="N821" s="482">
        <v>257</v>
      </c>
      <c r="O821" s="483">
        <v>1177</v>
      </c>
      <c r="P821" s="482">
        <v>554</v>
      </c>
      <c r="Q821" s="482">
        <v>318</v>
      </c>
      <c r="R821" s="484">
        <v>100</v>
      </c>
      <c r="S821" s="484">
        <v>18</v>
      </c>
      <c r="T821" s="484">
        <v>6</v>
      </c>
      <c r="U821" s="484"/>
      <c r="V821" s="484">
        <v>1</v>
      </c>
      <c r="W821" s="534"/>
      <c r="X821" s="544">
        <v>2433</v>
      </c>
      <c r="Y821" s="189"/>
      <c r="Z821" s="493" t="s">
        <v>255</v>
      </c>
      <c r="AA821" s="494">
        <f>+SUM(R821:W821)</f>
        <v>125</v>
      </c>
      <c r="AB821" s="495">
        <f t="shared" si="32"/>
        <v>5.137690094533498E-2</v>
      </c>
      <c r="AC821" s="492"/>
    </row>
    <row r="822" spans="2:29" x14ac:dyDescent="0.25">
      <c r="B822" s="531" t="s">
        <v>256</v>
      </c>
      <c r="C822" s="487"/>
      <c r="D822" s="487"/>
      <c r="E822" s="480"/>
      <c r="F822" s="480"/>
      <c r="G822" s="480"/>
      <c r="H822" s="480"/>
      <c r="I822" s="480"/>
      <c r="J822" s="480"/>
      <c r="K822" s="480"/>
      <c r="L822" s="481"/>
      <c r="M822" s="481"/>
      <c r="N822" s="481">
        <v>2</v>
      </c>
      <c r="O822" s="482">
        <v>232</v>
      </c>
      <c r="P822" s="483">
        <v>989</v>
      </c>
      <c r="Q822" s="482">
        <v>539</v>
      </c>
      <c r="R822" s="482">
        <v>292</v>
      </c>
      <c r="S822" s="484">
        <v>78</v>
      </c>
      <c r="T822" s="484">
        <v>14</v>
      </c>
      <c r="U822" s="484">
        <v>4</v>
      </c>
      <c r="V822" s="484"/>
      <c r="W822" s="534"/>
      <c r="X822" s="544">
        <v>2150</v>
      </c>
      <c r="Y822" s="189"/>
      <c r="Z822" s="493" t="s">
        <v>256</v>
      </c>
      <c r="AA822" s="494">
        <f>+SUM(S822:W822)</f>
        <v>96</v>
      </c>
      <c r="AB822" s="495">
        <f t="shared" si="32"/>
        <v>4.4651162790697675E-2</v>
      </c>
      <c r="AC822" s="492"/>
    </row>
    <row r="823" spans="2:29" x14ac:dyDescent="0.25">
      <c r="B823" s="531" t="s">
        <v>257</v>
      </c>
      <c r="C823" s="487"/>
      <c r="D823" s="487"/>
      <c r="E823" s="480"/>
      <c r="F823" s="480"/>
      <c r="G823" s="480"/>
      <c r="H823" s="480"/>
      <c r="I823" s="480"/>
      <c r="J823" s="480"/>
      <c r="K823" s="480"/>
      <c r="L823" s="480"/>
      <c r="M823" s="481"/>
      <c r="N823" s="481"/>
      <c r="O823" s="481"/>
      <c r="P823" s="482">
        <v>161</v>
      </c>
      <c r="Q823" s="483">
        <v>829</v>
      </c>
      <c r="R823" s="482">
        <v>488</v>
      </c>
      <c r="S823" s="482">
        <v>244</v>
      </c>
      <c r="T823" s="484">
        <v>73</v>
      </c>
      <c r="U823" s="484">
        <v>9</v>
      </c>
      <c r="V823" s="484">
        <v>6</v>
      </c>
      <c r="W823" s="534"/>
      <c r="X823" s="544">
        <v>1810</v>
      </c>
      <c r="Y823" s="189"/>
      <c r="Z823" s="493" t="s">
        <v>257</v>
      </c>
      <c r="AA823" s="494">
        <f>+SUM(T823:W823)</f>
        <v>88</v>
      </c>
      <c r="AB823" s="495">
        <f t="shared" si="32"/>
        <v>4.861878453038674E-2</v>
      </c>
      <c r="AC823" s="492"/>
    </row>
    <row r="824" spans="2:29" x14ac:dyDescent="0.25">
      <c r="B824" s="531" t="s">
        <v>258</v>
      </c>
      <c r="C824" s="487"/>
      <c r="D824" s="487"/>
      <c r="E824" s="480"/>
      <c r="F824" s="480"/>
      <c r="G824" s="480"/>
      <c r="H824" s="480"/>
      <c r="I824" s="480"/>
      <c r="J824" s="480"/>
      <c r="K824" s="480"/>
      <c r="L824" s="480"/>
      <c r="M824" s="480"/>
      <c r="N824" s="481"/>
      <c r="O824" s="481"/>
      <c r="P824" s="481">
        <v>2</v>
      </c>
      <c r="Q824" s="482">
        <v>190</v>
      </c>
      <c r="R824" s="483">
        <v>732</v>
      </c>
      <c r="S824" s="482">
        <v>464</v>
      </c>
      <c r="T824" s="482">
        <v>219</v>
      </c>
      <c r="U824" s="484">
        <v>49</v>
      </c>
      <c r="V824" s="484">
        <v>7</v>
      </c>
      <c r="W824" s="534">
        <v>1</v>
      </c>
      <c r="X824" s="544">
        <v>1664</v>
      </c>
      <c r="Y824" s="189"/>
      <c r="Z824" s="493" t="s">
        <v>258</v>
      </c>
      <c r="AA824" s="494">
        <f>+SUM(U824:W824)</f>
        <v>57</v>
      </c>
      <c r="AB824" s="495">
        <f t="shared" si="32"/>
        <v>3.4254807692307696E-2</v>
      </c>
      <c r="AC824" s="492"/>
    </row>
    <row r="825" spans="2:29" x14ac:dyDescent="0.25">
      <c r="B825" s="531" t="s">
        <v>259</v>
      </c>
      <c r="C825" s="487"/>
      <c r="D825" s="487"/>
      <c r="E825" s="480"/>
      <c r="F825" s="480"/>
      <c r="G825" s="480"/>
      <c r="H825" s="480"/>
      <c r="I825" s="480"/>
      <c r="J825" s="480"/>
      <c r="K825" s="480"/>
      <c r="L825" s="480"/>
      <c r="M825" s="480"/>
      <c r="N825" s="480"/>
      <c r="O825" s="481"/>
      <c r="P825" s="481"/>
      <c r="Q825" s="481">
        <v>2</v>
      </c>
      <c r="R825" s="482">
        <v>133</v>
      </c>
      <c r="S825" s="483">
        <v>621</v>
      </c>
      <c r="T825" s="482">
        <v>329</v>
      </c>
      <c r="U825" s="482">
        <v>142</v>
      </c>
      <c r="V825" s="484">
        <v>16</v>
      </c>
      <c r="W825" s="534">
        <v>6</v>
      </c>
      <c r="X825" s="544">
        <v>1249</v>
      </c>
      <c r="Y825" s="189"/>
      <c r="Z825" s="493" t="s">
        <v>259</v>
      </c>
      <c r="AA825" s="494">
        <f>+SUM(V825:W825)</f>
        <v>22</v>
      </c>
      <c r="AB825" s="495">
        <f t="shared" si="32"/>
        <v>1.7614091273018415E-2</v>
      </c>
      <c r="AC825" s="492"/>
    </row>
    <row r="826" spans="2:29" ht="15.75" thickBot="1" x14ac:dyDescent="0.3">
      <c r="B826" s="536" t="s">
        <v>260</v>
      </c>
      <c r="C826" s="537"/>
      <c r="D826" s="537"/>
      <c r="E826" s="538"/>
      <c r="F826" s="538"/>
      <c r="G826" s="538"/>
      <c r="H826" s="538"/>
      <c r="I826" s="538"/>
      <c r="J826" s="538"/>
      <c r="K826" s="538"/>
      <c r="L826" s="538"/>
      <c r="M826" s="538">
        <v>1</v>
      </c>
      <c r="N826" s="538">
        <v>8</v>
      </c>
      <c r="O826" s="538">
        <v>5</v>
      </c>
      <c r="P826" s="538">
        <v>9</v>
      </c>
      <c r="Q826" s="538">
        <v>91</v>
      </c>
      <c r="R826" s="538">
        <v>268</v>
      </c>
      <c r="S826" s="538">
        <v>449</v>
      </c>
      <c r="T826" s="538">
        <v>542</v>
      </c>
      <c r="U826" s="538">
        <v>372</v>
      </c>
      <c r="V826" s="538">
        <v>178</v>
      </c>
      <c r="W826" s="539">
        <v>568</v>
      </c>
      <c r="X826" s="545">
        <v>2491</v>
      </c>
      <c r="Y826" s="189"/>
      <c r="Z826" s="496" t="s">
        <v>263</v>
      </c>
      <c r="AA826" s="497">
        <f>SUM(AA814:AA825)</f>
        <v>1032</v>
      </c>
      <c r="AB826" s="498">
        <f>+AA826/Z827</f>
        <v>3.5575166327691407E-2</v>
      </c>
      <c r="AC826" s="492"/>
    </row>
    <row r="827" spans="2:29" ht="15.75" thickBot="1" x14ac:dyDescent="0.3">
      <c r="B827" s="540" t="s">
        <v>38</v>
      </c>
      <c r="C827" s="541"/>
      <c r="D827" s="541"/>
      <c r="E827" s="542"/>
      <c r="F827" s="542">
        <v>139</v>
      </c>
      <c r="G827" s="542">
        <v>755</v>
      </c>
      <c r="H827" s="542">
        <v>2327</v>
      </c>
      <c r="I827" s="542">
        <v>2541</v>
      </c>
      <c r="J827" s="542">
        <v>2528</v>
      </c>
      <c r="K827" s="542">
        <v>2428</v>
      </c>
      <c r="L827" s="542">
        <v>2567</v>
      </c>
      <c r="M827" s="542">
        <v>2623</v>
      </c>
      <c r="N827" s="542">
        <v>2653</v>
      </c>
      <c r="O827" s="542">
        <v>2484</v>
      </c>
      <c r="P827" s="542">
        <v>2181</v>
      </c>
      <c r="Q827" s="542">
        <v>2127</v>
      </c>
      <c r="R827" s="542">
        <v>2053</v>
      </c>
      <c r="S827" s="542">
        <v>1880</v>
      </c>
      <c r="T827" s="542">
        <v>1183</v>
      </c>
      <c r="U827" s="542">
        <v>576</v>
      </c>
      <c r="V827" s="542">
        <v>209</v>
      </c>
      <c r="W827" s="542">
        <v>578</v>
      </c>
      <c r="X827" s="543">
        <v>31832</v>
      </c>
      <c r="Y827" s="189"/>
      <c r="Z827" s="499">
        <f>SUM(X814:X825)</f>
        <v>29009</v>
      </c>
      <c r="AA827" s="500"/>
      <c r="AB827" s="500"/>
      <c r="AC827" s="492"/>
    </row>
    <row r="828" spans="2:29" ht="15.75" thickBot="1" x14ac:dyDescent="0.3">
      <c r="B828" s="189"/>
      <c r="C828" s="189"/>
      <c r="D828" s="189"/>
      <c r="E828" s="189"/>
      <c r="F828" s="189"/>
      <c r="G828" s="189"/>
      <c r="H828" s="189"/>
      <c r="I828" s="189"/>
      <c r="J828" s="189"/>
      <c r="K828" s="189"/>
      <c r="L828" s="189"/>
      <c r="M828" s="189"/>
      <c r="N828" s="189"/>
      <c r="O828" s="189"/>
      <c r="P828" s="189"/>
      <c r="Q828" s="189"/>
      <c r="R828" s="189"/>
      <c r="S828" s="189"/>
      <c r="T828" s="189"/>
      <c r="U828" s="189"/>
      <c r="V828" s="189"/>
      <c r="W828" s="189"/>
      <c r="X828" s="189"/>
      <c r="Y828" s="189"/>
      <c r="Z828" s="492"/>
      <c r="AA828" s="501"/>
      <c r="AB828" s="500"/>
      <c r="AC828" s="492"/>
    </row>
    <row r="829" spans="2:29" ht="15.75" thickBot="1" x14ac:dyDescent="0.3">
      <c r="B829" s="189"/>
      <c r="C829" s="189"/>
      <c r="D829" s="189"/>
      <c r="E829" s="189"/>
      <c r="F829" s="189"/>
      <c r="G829" s="189"/>
      <c r="H829" s="189"/>
      <c r="I829" s="189"/>
      <c r="J829" s="189"/>
      <c r="K829" s="189"/>
      <c r="L829" s="189"/>
      <c r="M829" s="189"/>
      <c r="N829" s="189"/>
      <c r="O829" s="189"/>
      <c r="P829" s="189"/>
      <c r="Q829" s="189"/>
      <c r="R829" s="189"/>
      <c r="S829" s="189"/>
      <c r="T829" s="189"/>
      <c r="U829" s="189"/>
      <c r="V829" s="189"/>
      <c r="W829" s="189"/>
      <c r="X829" s="189"/>
      <c r="Y829" s="189"/>
      <c r="Z829" s="502"/>
      <c r="AA829" s="503" t="s">
        <v>126</v>
      </c>
      <c r="AB829" s="504" t="s">
        <v>127</v>
      </c>
      <c r="AC829" s="505" t="s">
        <v>38</v>
      </c>
    </row>
    <row r="830" spans="2:29" x14ac:dyDescent="0.25">
      <c r="B830" s="189"/>
      <c r="C830" s="189"/>
      <c r="D830" s="189"/>
      <c r="E830" s="189"/>
      <c r="F830" s="189"/>
      <c r="G830" s="189"/>
      <c r="H830" s="189"/>
      <c r="I830" s="189"/>
      <c r="J830" s="189"/>
      <c r="K830" s="189"/>
      <c r="L830" s="189"/>
      <c r="M830" s="189"/>
      <c r="N830" s="189"/>
      <c r="O830" s="189"/>
      <c r="P830" s="189"/>
      <c r="Q830" s="189"/>
      <c r="R830" s="189"/>
      <c r="S830" s="189"/>
      <c r="T830" s="189"/>
      <c r="U830" s="189"/>
      <c r="V830" s="189"/>
      <c r="W830" s="189"/>
      <c r="X830" s="189"/>
      <c r="Y830" s="189"/>
      <c r="Z830" s="506" t="s">
        <v>131</v>
      </c>
      <c r="AA830" s="507">
        <f>F812+G813</f>
        <v>287</v>
      </c>
      <c r="AB830" s="508">
        <f>H814+I815+J816+K817+L818+M819+N820+O821+P822+Q823+R824+S825</f>
        <v>16133</v>
      </c>
      <c r="AC830" s="509">
        <f>SUM(AA830:AB830)</f>
        <v>16420</v>
      </c>
    </row>
    <row r="831" spans="2:29" x14ac:dyDescent="0.25">
      <c r="B831" s="189"/>
      <c r="C831" s="189"/>
      <c r="D831" s="189"/>
      <c r="E831" s="189"/>
      <c r="F831" s="189"/>
      <c r="G831" s="189"/>
      <c r="H831" s="189"/>
      <c r="I831" s="189"/>
      <c r="J831" s="189"/>
      <c r="K831" s="189"/>
      <c r="L831" s="189"/>
      <c r="M831" s="189"/>
      <c r="N831" s="189"/>
      <c r="O831" s="189"/>
      <c r="P831" s="189"/>
      <c r="Q831" s="189"/>
      <c r="R831" s="189"/>
      <c r="S831" s="189"/>
      <c r="T831" s="189"/>
      <c r="U831" s="189"/>
      <c r="V831" s="189"/>
      <c r="W831" s="189"/>
      <c r="X831" s="189"/>
      <c r="Y831" s="189"/>
      <c r="Z831" s="510" t="s">
        <v>133</v>
      </c>
      <c r="AA831" s="511">
        <f>F813+G812+H812+H813+I813</f>
        <v>45</v>
      </c>
      <c r="AB831" s="482">
        <f>+I814+J814+J815+K815+K816+L816+L817+M817+M818+N818+N819+O819+O820+P820+P821+Q821+Q822+R822+R823+S823+S824+T824+T825+U825+R825+Q824+P823+O822+N821+M820+L819+K818+J817+I816+H815+G814</f>
        <v>11824</v>
      </c>
      <c r="AC831" s="512">
        <f>SUM(AA831:AB831)</f>
        <v>11869</v>
      </c>
    </row>
    <row r="832" spans="2:29" x14ac:dyDescent="0.25">
      <c r="B832" s="189"/>
      <c r="C832" s="189"/>
      <c r="D832" s="189"/>
      <c r="E832" s="189"/>
      <c r="F832" s="189"/>
      <c r="G832" s="189"/>
      <c r="H832" s="189"/>
      <c r="I832" s="189"/>
      <c r="J832" s="189"/>
      <c r="K832" s="189"/>
      <c r="L832" s="189"/>
      <c r="M832" s="189"/>
      <c r="N832" s="189"/>
      <c r="O832" s="189"/>
      <c r="P832" s="189"/>
      <c r="Q832" s="189"/>
      <c r="R832" s="189"/>
      <c r="S832" s="189"/>
      <c r="T832" s="189"/>
      <c r="U832" s="189"/>
      <c r="V832" s="189"/>
      <c r="W832" s="189"/>
      <c r="X832" s="189"/>
      <c r="Y832" s="189"/>
      <c r="Z832" s="513" t="s">
        <v>261</v>
      </c>
      <c r="AA832" s="514">
        <f>I812+J812+K812+J813+K813+L813+L812+M812+M813+N813</f>
        <v>0</v>
      </c>
      <c r="AB832" s="515">
        <f>+SUM(V825:W825)+SUM(U824:W824)+SUM(T823:W823)+SUM(S822:W822)+SUM(R821:W821)+SUM(Q820:W820)+SUM(P819:W819)+SUM(O818:W818)+SUM(N817:W817)+SUM(M816:W816)+SUM(L815:Q815)+SUM(K814:P814)</f>
        <v>1023</v>
      </c>
      <c r="AC832" s="516">
        <f>SUM(AA832:AB832)</f>
        <v>1023</v>
      </c>
    </row>
    <row r="833" spans="2:29" x14ac:dyDescent="0.25">
      <c r="B833" s="189"/>
      <c r="C833" s="189"/>
      <c r="D833" s="189"/>
      <c r="E833" s="189"/>
      <c r="F833" s="189"/>
      <c r="G833" s="189"/>
      <c r="H833" s="189"/>
      <c r="I833" s="189"/>
      <c r="J833" s="189"/>
      <c r="K833" s="189"/>
      <c r="L833" s="189"/>
      <c r="M833" s="189"/>
      <c r="N833" s="189"/>
      <c r="O833" s="189"/>
      <c r="P833" s="189"/>
      <c r="Q833" s="189"/>
      <c r="R833" s="189"/>
      <c r="S833" s="189"/>
      <c r="T833" s="189"/>
      <c r="U833" s="189"/>
      <c r="V833" s="189"/>
      <c r="W833" s="189"/>
      <c r="X833" s="189"/>
      <c r="Y833" s="189"/>
      <c r="Z833" s="517" t="s">
        <v>264</v>
      </c>
      <c r="AA833" s="518">
        <v>0</v>
      </c>
      <c r="AB833" s="481">
        <f>+F814+F815+F816+G815+G816+G817+H816+H817+H818+I817+I818+I819+J818+J819+J820+K819+K820+K821+L820+L821+L822+M821+M822+M823+N822+N823+N824+O823+O824+O825+P824+P825+Q825</f>
        <v>20</v>
      </c>
      <c r="AC833" s="481">
        <f>SUM(AA833:AB833)</f>
        <v>20</v>
      </c>
    </row>
    <row r="834" spans="2:29" x14ac:dyDescent="0.25">
      <c r="B834" s="189"/>
      <c r="C834" s="189"/>
      <c r="D834" s="189"/>
      <c r="E834" s="189"/>
      <c r="F834" s="189"/>
      <c r="G834" s="189"/>
      <c r="H834" s="189"/>
      <c r="I834" s="189"/>
      <c r="J834" s="189"/>
      <c r="K834" s="189"/>
      <c r="L834" s="189"/>
      <c r="M834" s="189"/>
      <c r="N834" s="189"/>
      <c r="O834" s="189"/>
      <c r="P834" s="189"/>
      <c r="Q834" s="189"/>
      <c r="R834" s="189"/>
      <c r="S834" s="189"/>
      <c r="T834" s="189"/>
      <c r="U834" s="189"/>
      <c r="V834" s="189"/>
      <c r="W834" s="189"/>
      <c r="X834" s="189"/>
      <c r="Y834" s="189"/>
      <c r="Z834" s="519" t="s">
        <v>134</v>
      </c>
      <c r="AA834" s="520">
        <f>SUM(N812:W812)+SUM(O813:W813)+SUM(C812:E813)</f>
        <v>0</v>
      </c>
      <c r="AB834" s="521">
        <f>SUM(F817:F825)+SUM(G818:G825)+SUM(H819:H825)+SUM(I820:I825)+SUM(J821:J825)+SUM(K822:K825)+SUM(L823:L825)+SUM(M824:M825)+N825+SUM(Q814:W814)+SUM(C814:E825)+SUM(R815:W815)</f>
        <v>9</v>
      </c>
      <c r="AC834" s="522">
        <f>SUM(AA834:AB834)</f>
        <v>9</v>
      </c>
    </row>
    <row r="835" spans="2:29" ht="15.75" thickBot="1" x14ac:dyDescent="0.3">
      <c r="B835" s="189"/>
      <c r="C835" s="189"/>
      <c r="D835" s="189"/>
      <c r="E835" s="189"/>
      <c r="F835" s="189"/>
      <c r="G835" s="189"/>
      <c r="H835" s="189"/>
      <c r="I835" s="189"/>
      <c r="J835" s="189"/>
      <c r="K835" s="189"/>
      <c r="L835" s="189"/>
      <c r="M835" s="189"/>
      <c r="N835" s="189"/>
      <c r="O835" s="189"/>
      <c r="P835" s="189"/>
      <c r="Q835" s="189"/>
      <c r="R835" s="189"/>
      <c r="S835" s="189"/>
      <c r="T835" s="189"/>
      <c r="U835" s="189"/>
      <c r="V835" s="189"/>
      <c r="W835" s="189"/>
      <c r="X835" s="189"/>
      <c r="Y835" s="189"/>
      <c r="Z835" s="523" t="s">
        <v>260</v>
      </c>
      <c r="AA835" s="524"/>
      <c r="AB835" s="525"/>
      <c r="AC835" s="526">
        <f>+X826</f>
        <v>2491</v>
      </c>
    </row>
    <row r="836" spans="2:29" ht="15.75" thickBot="1" x14ac:dyDescent="0.3">
      <c r="B836" s="189"/>
      <c r="C836" s="189"/>
      <c r="D836" s="189"/>
      <c r="E836" s="189"/>
      <c r="F836" s="189"/>
      <c r="G836" s="189"/>
      <c r="H836" s="189"/>
      <c r="I836" s="189"/>
      <c r="J836" s="189"/>
      <c r="K836" s="189"/>
      <c r="L836" s="189"/>
      <c r="M836" s="189"/>
      <c r="N836" s="189"/>
      <c r="O836" s="189"/>
      <c r="P836" s="189"/>
      <c r="Q836" s="189"/>
      <c r="R836" s="189"/>
      <c r="S836" s="189"/>
      <c r="T836" s="189"/>
      <c r="U836" s="189"/>
      <c r="V836" s="189"/>
      <c r="W836" s="189"/>
      <c r="X836" s="189"/>
      <c r="Y836" s="189"/>
      <c r="Z836" s="189"/>
      <c r="AA836" s="527">
        <f t="shared" ref="AA836:AB836" si="33">SUM(AA830:AA835)</f>
        <v>332</v>
      </c>
      <c r="AB836" s="528">
        <f t="shared" si="33"/>
        <v>29009</v>
      </c>
      <c r="AC836" s="529">
        <f>SUM(AC830:AC835)</f>
        <v>31832</v>
      </c>
    </row>
    <row r="837" spans="2:29" x14ac:dyDescent="0.25">
      <c r="B837" s="189"/>
      <c r="C837" s="189"/>
      <c r="D837" s="189"/>
      <c r="E837" s="189"/>
      <c r="F837" s="189"/>
      <c r="G837" s="189"/>
      <c r="H837" s="189"/>
      <c r="I837" s="189"/>
      <c r="J837" s="189"/>
      <c r="K837" s="189"/>
      <c r="L837" s="189"/>
      <c r="M837" s="189"/>
      <c r="N837" s="189"/>
      <c r="O837" s="189"/>
      <c r="P837" s="189"/>
      <c r="Q837" s="189"/>
      <c r="R837" s="189"/>
      <c r="S837" s="189"/>
      <c r="T837" s="189"/>
      <c r="U837" s="189"/>
      <c r="V837" s="189"/>
      <c r="W837" s="189"/>
      <c r="X837" s="189"/>
      <c r="Y837" s="189"/>
      <c r="Z837" s="189"/>
      <c r="AA837" s="189"/>
      <c r="AB837" s="189"/>
      <c r="AC837" s="189"/>
    </row>
    <row r="838" spans="2:29" x14ac:dyDescent="0.25">
      <c r="B838" s="593" t="s">
        <v>267</v>
      </c>
      <c r="C838" s="593"/>
      <c r="D838" s="593"/>
      <c r="E838" s="593"/>
      <c r="F838" s="593"/>
      <c r="G838" s="593"/>
      <c r="H838" s="593"/>
      <c r="I838" s="593"/>
      <c r="J838" s="593"/>
      <c r="K838" s="593"/>
      <c r="L838" s="593"/>
      <c r="M838" s="593"/>
      <c r="N838" s="593"/>
      <c r="O838" s="593"/>
      <c r="P838" s="593"/>
      <c r="Q838" s="593"/>
      <c r="R838" s="593"/>
      <c r="S838" s="593"/>
      <c r="T838" s="593"/>
      <c r="U838" s="593"/>
      <c r="V838" s="593"/>
      <c r="W838" s="593"/>
      <c r="X838" s="593"/>
      <c r="Y838" s="593"/>
      <c r="Z838" s="593"/>
      <c r="AA838" s="593"/>
      <c r="AB838" s="593"/>
      <c r="AC838" s="189"/>
    </row>
    <row r="839" spans="2:29" x14ac:dyDescent="0.25">
      <c r="B839" s="593"/>
      <c r="C839" s="593"/>
      <c r="D839" s="593"/>
      <c r="E839" s="593"/>
      <c r="F839" s="593"/>
      <c r="G839" s="593"/>
      <c r="H839" s="593"/>
      <c r="I839" s="593"/>
      <c r="J839" s="593"/>
      <c r="K839" s="593"/>
      <c r="L839" s="593"/>
      <c r="M839" s="593"/>
      <c r="N839" s="593"/>
      <c r="O839" s="593"/>
      <c r="P839" s="593"/>
      <c r="Q839" s="593"/>
      <c r="R839" s="593"/>
      <c r="S839" s="593"/>
      <c r="T839" s="593"/>
      <c r="U839" s="593"/>
      <c r="V839" s="593"/>
      <c r="W839" s="593"/>
      <c r="X839" s="593"/>
      <c r="Y839" s="593"/>
      <c r="Z839" s="593"/>
      <c r="AA839" s="593"/>
      <c r="AB839" s="593"/>
      <c r="AC839" s="189"/>
    </row>
    <row r="840" spans="2:29" x14ac:dyDescent="0.25">
      <c r="B840" s="593"/>
      <c r="C840" s="593"/>
      <c r="D840" s="593"/>
      <c r="E840" s="593"/>
      <c r="F840" s="593"/>
      <c r="G840" s="593"/>
      <c r="H840" s="593"/>
      <c r="I840" s="593"/>
      <c r="J840" s="593"/>
      <c r="K840" s="593"/>
      <c r="L840" s="593"/>
      <c r="M840" s="593"/>
      <c r="N840" s="593"/>
      <c r="O840" s="593"/>
      <c r="P840" s="593"/>
      <c r="Q840" s="593"/>
      <c r="R840" s="593"/>
      <c r="S840" s="593"/>
      <c r="T840" s="593"/>
      <c r="U840" s="593"/>
      <c r="V840" s="593"/>
      <c r="W840" s="593"/>
      <c r="X840" s="593"/>
      <c r="Y840" s="593"/>
      <c r="Z840" s="593"/>
      <c r="AA840" s="593"/>
      <c r="AB840" s="593"/>
      <c r="AC840" s="189"/>
    </row>
    <row r="841" spans="2:29" x14ac:dyDescent="0.25">
      <c r="B841" s="593"/>
      <c r="C841" s="593"/>
      <c r="D841" s="593"/>
      <c r="E841" s="593"/>
      <c r="F841" s="593"/>
      <c r="G841" s="593"/>
      <c r="H841" s="593"/>
      <c r="I841" s="593"/>
      <c r="J841" s="593"/>
      <c r="K841" s="593"/>
      <c r="L841" s="593"/>
      <c r="M841" s="593"/>
      <c r="N841" s="593"/>
      <c r="O841" s="593"/>
      <c r="P841" s="593"/>
      <c r="Q841" s="593"/>
      <c r="R841" s="593"/>
      <c r="S841" s="593"/>
      <c r="T841" s="593"/>
      <c r="U841" s="593"/>
      <c r="V841" s="593"/>
      <c r="W841" s="593"/>
      <c r="X841" s="593"/>
      <c r="Y841" s="593"/>
      <c r="Z841" s="593"/>
      <c r="AA841" s="593"/>
      <c r="AB841" s="593"/>
      <c r="AC841" s="189"/>
    </row>
    <row r="842" spans="2:29" x14ac:dyDescent="0.25">
      <c r="B842" s="593"/>
      <c r="C842" s="593"/>
      <c r="D842" s="593"/>
      <c r="E842" s="593"/>
      <c r="F842" s="593"/>
      <c r="G842" s="593"/>
      <c r="H842" s="593"/>
      <c r="I842" s="593"/>
      <c r="J842" s="593"/>
      <c r="K842" s="593"/>
      <c r="L842" s="593"/>
      <c r="M842" s="593"/>
      <c r="N842" s="593"/>
      <c r="O842" s="593"/>
      <c r="P842" s="593"/>
      <c r="Q842" s="593"/>
      <c r="R842" s="593"/>
      <c r="S842" s="593"/>
      <c r="T842" s="593"/>
      <c r="U842" s="593"/>
      <c r="V842" s="593"/>
      <c r="W842" s="593"/>
      <c r="X842" s="593"/>
      <c r="Y842" s="593"/>
      <c r="Z842" s="593"/>
      <c r="AA842" s="593"/>
      <c r="AB842" s="593"/>
      <c r="AC842" s="189"/>
    </row>
    <row r="843" spans="2:29" x14ac:dyDescent="0.25">
      <c r="B843" s="593"/>
      <c r="C843" s="593"/>
      <c r="D843" s="593"/>
      <c r="E843" s="593"/>
      <c r="F843" s="593"/>
      <c r="G843" s="593"/>
      <c r="H843" s="593"/>
      <c r="I843" s="593"/>
      <c r="J843" s="593"/>
      <c r="K843" s="593"/>
      <c r="L843" s="593"/>
      <c r="M843" s="593"/>
      <c r="N843" s="593"/>
      <c r="O843" s="593"/>
      <c r="P843" s="593"/>
      <c r="Q843" s="593"/>
      <c r="R843" s="593"/>
      <c r="S843" s="593"/>
      <c r="T843" s="593"/>
      <c r="U843" s="593"/>
      <c r="V843" s="593"/>
      <c r="W843" s="593"/>
      <c r="X843" s="593"/>
      <c r="Y843" s="593"/>
      <c r="Z843" s="593"/>
      <c r="AA843" s="593"/>
      <c r="AB843" s="593"/>
      <c r="AC843" s="189"/>
    </row>
    <row r="844" spans="2:29" x14ac:dyDescent="0.25">
      <c r="B844" s="593"/>
      <c r="C844" s="593"/>
      <c r="D844" s="593"/>
      <c r="E844" s="593"/>
      <c r="F844" s="593"/>
      <c r="G844" s="593"/>
      <c r="H844" s="593"/>
      <c r="I844" s="593"/>
      <c r="J844" s="593"/>
      <c r="K844" s="593"/>
      <c r="L844" s="593"/>
      <c r="M844" s="593"/>
      <c r="N844" s="593"/>
      <c r="O844" s="593"/>
      <c r="P844" s="593"/>
      <c r="Q844" s="593"/>
      <c r="R844" s="593"/>
      <c r="S844" s="593"/>
      <c r="T844" s="593"/>
      <c r="U844" s="593"/>
      <c r="V844" s="593"/>
      <c r="W844" s="593"/>
      <c r="X844" s="593"/>
      <c r="Y844" s="593"/>
      <c r="Z844" s="593"/>
      <c r="AA844" s="593"/>
      <c r="AB844" s="593"/>
      <c r="AC844" s="189"/>
    </row>
    <row r="845" spans="2:29" x14ac:dyDescent="0.25">
      <c r="B845" s="593"/>
      <c r="C845" s="593"/>
      <c r="D845" s="593"/>
      <c r="E845" s="593"/>
      <c r="F845" s="593"/>
      <c r="G845" s="593"/>
      <c r="H845" s="593"/>
      <c r="I845" s="593"/>
      <c r="J845" s="593"/>
      <c r="K845" s="593"/>
      <c r="L845" s="593"/>
      <c r="M845" s="593"/>
      <c r="N845" s="593"/>
      <c r="O845" s="593"/>
      <c r="P845" s="593"/>
      <c r="Q845" s="593"/>
      <c r="R845" s="593"/>
      <c r="S845" s="593"/>
      <c r="T845" s="593"/>
      <c r="U845" s="593"/>
      <c r="V845" s="593"/>
      <c r="W845" s="593"/>
      <c r="X845" s="593"/>
      <c r="Y845" s="593"/>
      <c r="Z845" s="593"/>
      <c r="AA845" s="593"/>
      <c r="AB845" s="593"/>
      <c r="AC845" s="189"/>
    </row>
    <row r="846" spans="2:29" x14ac:dyDescent="0.25">
      <c r="B846" s="593"/>
      <c r="C846" s="593"/>
      <c r="D846" s="593"/>
      <c r="E846" s="593"/>
      <c r="F846" s="593"/>
      <c r="G846" s="593"/>
      <c r="H846" s="593"/>
      <c r="I846" s="593"/>
      <c r="J846" s="593"/>
      <c r="K846" s="593"/>
      <c r="L846" s="593"/>
      <c r="M846" s="593"/>
      <c r="N846" s="593"/>
      <c r="O846" s="593"/>
      <c r="P846" s="593"/>
      <c r="Q846" s="593"/>
      <c r="R846" s="593"/>
      <c r="S846" s="593"/>
      <c r="T846" s="593"/>
      <c r="U846" s="593"/>
      <c r="V846" s="593"/>
      <c r="W846" s="593"/>
      <c r="X846" s="593"/>
      <c r="Y846" s="593"/>
      <c r="Z846" s="593"/>
      <c r="AA846" s="593"/>
      <c r="AB846" s="593"/>
      <c r="AC846" s="189"/>
    </row>
    <row r="847" spans="2:29" x14ac:dyDescent="0.25">
      <c r="B847" s="593"/>
      <c r="C847" s="593"/>
      <c r="D847" s="593"/>
      <c r="E847" s="593"/>
      <c r="F847" s="593"/>
      <c r="G847" s="593"/>
      <c r="H847" s="593"/>
      <c r="I847" s="593"/>
      <c r="J847" s="593"/>
      <c r="K847" s="593"/>
      <c r="L847" s="593"/>
      <c r="M847" s="593"/>
      <c r="N847" s="593"/>
      <c r="O847" s="593"/>
      <c r="P847" s="593"/>
      <c r="Q847" s="593"/>
      <c r="R847" s="593"/>
      <c r="S847" s="593"/>
      <c r="T847" s="593"/>
      <c r="U847" s="593"/>
      <c r="V847" s="593"/>
      <c r="W847" s="593"/>
      <c r="X847" s="593"/>
      <c r="Y847" s="593"/>
      <c r="Z847" s="593"/>
      <c r="AA847" s="593"/>
      <c r="AB847" s="593"/>
      <c r="AC847" s="189"/>
    </row>
    <row r="848" spans="2:29" x14ac:dyDescent="0.25">
      <c r="B848" s="593"/>
      <c r="C848" s="593"/>
      <c r="D848" s="593"/>
      <c r="E848" s="593"/>
      <c r="F848" s="593"/>
      <c r="G848" s="593"/>
      <c r="H848" s="593"/>
      <c r="I848" s="593"/>
      <c r="J848" s="593"/>
      <c r="K848" s="593"/>
      <c r="L848" s="593"/>
      <c r="M848" s="593"/>
      <c r="N848" s="593"/>
      <c r="O848" s="593"/>
      <c r="P848" s="593"/>
      <c r="Q848" s="593"/>
      <c r="R848" s="593"/>
      <c r="S848" s="593"/>
      <c r="T848" s="593"/>
      <c r="U848" s="593"/>
      <c r="V848" s="593"/>
      <c r="W848" s="593"/>
      <c r="X848" s="593"/>
      <c r="Y848" s="593"/>
      <c r="Z848" s="593"/>
      <c r="AA848" s="593"/>
      <c r="AB848" s="593"/>
      <c r="AC848" s="189"/>
    </row>
    <row r="849" spans="2:29" x14ac:dyDescent="0.25">
      <c r="B849" s="12" t="s">
        <v>9</v>
      </c>
      <c r="C849" s="189"/>
      <c r="D849" s="189"/>
      <c r="E849" s="189"/>
      <c r="F849" s="189"/>
      <c r="G849" s="189"/>
      <c r="H849" s="189"/>
      <c r="I849" s="189"/>
      <c r="J849" s="189"/>
      <c r="K849" s="189"/>
      <c r="L849" s="189"/>
      <c r="M849" s="189"/>
      <c r="N849" s="189"/>
      <c r="O849" s="189"/>
      <c r="P849" s="189"/>
      <c r="Q849" s="189"/>
      <c r="R849" s="189"/>
      <c r="S849" s="189"/>
      <c r="T849" s="189"/>
      <c r="U849" s="189"/>
      <c r="V849" s="189"/>
      <c r="W849" s="189"/>
      <c r="X849" s="189"/>
      <c r="Y849" s="189"/>
      <c r="Z849" s="189"/>
      <c r="AA849" s="189"/>
      <c r="AB849" s="189"/>
      <c r="AC849" s="189"/>
    </row>
    <row r="850" spans="2:29" x14ac:dyDescent="0.25">
      <c r="B850" s="12" t="s">
        <v>8</v>
      </c>
      <c r="C850" s="189"/>
      <c r="D850" s="189"/>
      <c r="E850" s="189"/>
      <c r="F850" s="189"/>
      <c r="G850" s="189"/>
      <c r="H850" s="189"/>
      <c r="I850" s="189"/>
      <c r="J850" s="189"/>
      <c r="K850" s="189"/>
      <c r="L850" s="189"/>
      <c r="M850" s="189"/>
      <c r="N850" s="189"/>
      <c r="O850" s="189"/>
      <c r="P850" s="189"/>
      <c r="Q850" s="189"/>
      <c r="R850" s="189"/>
      <c r="S850" s="189"/>
      <c r="T850" s="189"/>
      <c r="U850" s="189"/>
      <c r="V850" s="189"/>
      <c r="W850" s="189"/>
      <c r="X850" s="189"/>
      <c r="Y850" s="189"/>
      <c r="Z850" s="189"/>
      <c r="AA850" s="189"/>
      <c r="AB850" s="189"/>
      <c r="AC850" s="189"/>
    </row>
    <row r="851" spans="2:29" x14ac:dyDescent="0.25">
      <c r="B851" s="12" t="s">
        <v>7</v>
      </c>
      <c r="C851" s="189"/>
      <c r="D851" s="189"/>
      <c r="E851" s="189"/>
      <c r="F851" s="189"/>
      <c r="G851" s="189"/>
      <c r="H851" s="189"/>
      <c r="I851" s="189"/>
      <c r="J851" s="189"/>
      <c r="K851" s="189"/>
      <c r="L851" s="189"/>
      <c r="M851" s="189"/>
      <c r="N851" s="189"/>
      <c r="O851" s="189"/>
      <c r="P851" s="189"/>
      <c r="Q851" s="189"/>
      <c r="R851" s="189"/>
      <c r="S851" s="189"/>
      <c r="T851" s="189"/>
      <c r="U851" s="189"/>
      <c r="V851" s="189"/>
      <c r="W851" s="189"/>
      <c r="X851" s="189"/>
      <c r="Y851" s="189"/>
      <c r="Z851" s="189"/>
      <c r="AA851" s="189"/>
      <c r="AB851" s="189"/>
      <c r="AC851" s="189"/>
    </row>
    <row r="852" spans="2:29" x14ac:dyDescent="0.25">
      <c r="B852" s="13" t="s">
        <v>6</v>
      </c>
      <c r="C852" s="189"/>
      <c r="D852" s="189"/>
      <c r="E852" s="189"/>
      <c r="F852" s="189"/>
      <c r="G852" s="189"/>
      <c r="H852" s="189"/>
      <c r="I852" s="189"/>
      <c r="J852" s="189"/>
      <c r="K852" s="189"/>
      <c r="L852" s="189"/>
      <c r="M852" s="189"/>
      <c r="N852" s="189"/>
      <c r="O852" s="189"/>
      <c r="P852" s="189"/>
      <c r="Q852" s="189"/>
      <c r="R852" s="189"/>
      <c r="S852" s="189"/>
      <c r="T852" s="189"/>
      <c r="U852" s="189"/>
      <c r="V852" s="189"/>
      <c r="W852" s="189"/>
      <c r="X852" s="189"/>
      <c r="Y852" s="189"/>
      <c r="Z852" s="189"/>
      <c r="AA852" s="189"/>
      <c r="AB852" s="189"/>
      <c r="AC852" s="189"/>
    </row>
    <row r="853" spans="2:29" x14ac:dyDescent="0.25">
      <c r="B853" s="13" t="s">
        <v>151</v>
      </c>
      <c r="C853" s="189"/>
      <c r="D853" s="189"/>
      <c r="E853" s="189"/>
      <c r="F853" s="189"/>
      <c r="G853" s="189"/>
      <c r="H853" s="189"/>
      <c r="I853" s="189"/>
      <c r="J853" s="189"/>
      <c r="K853" s="189"/>
      <c r="L853" s="189"/>
      <c r="M853" s="189"/>
      <c r="N853" s="189"/>
      <c r="O853" s="189"/>
      <c r="P853" s="189"/>
      <c r="Q853" s="189"/>
      <c r="R853" s="189"/>
      <c r="S853" s="189"/>
      <c r="T853" s="189"/>
      <c r="U853" s="189"/>
      <c r="V853" s="189"/>
      <c r="W853" s="189"/>
      <c r="X853" s="189"/>
      <c r="Y853" s="189"/>
      <c r="Z853" s="189"/>
      <c r="AA853" s="189"/>
      <c r="AB853" s="189"/>
      <c r="AC853" s="189"/>
    </row>
    <row r="854" spans="2:29" x14ac:dyDescent="0.25">
      <c r="B854" s="13" t="s">
        <v>156</v>
      </c>
      <c r="C854" s="189"/>
      <c r="D854" s="189"/>
      <c r="E854" s="189"/>
      <c r="F854" s="189"/>
      <c r="G854" s="189"/>
      <c r="H854" s="189"/>
      <c r="I854" s="189"/>
      <c r="J854" s="189"/>
      <c r="K854" s="189"/>
      <c r="L854" s="189"/>
      <c r="M854" s="189"/>
      <c r="N854" s="189"/>
      <c r="O854" s="189"/>
      <c r="P854" s="189"/>
      <c r="Q854" s="189"/>
      <c r="R854" s="189"/>
      <c r="S854" s="189"/>
      <c r="T854" s="189"/>
      <c r="U854" s="189"/>
      <c r="V854" s="189"/>
      <c r="W854" s="189"/>
      <c r="X854" s="189"/>
      <c r="Y854" s="189"/>
      <c r="Z854" s="189"/>
      <c r="AA854" s="189"/>
      <c r="AB854" s="189"/>
      <c r="AC854" s="189"/>
    </row>
    <row r="855" spans="2:29" x14ac:dyDescent="0.25">
      <c r="B855" s="13" t="s">
        <v>161</v>
      </c>
      <c r="C855" s="189"/>
      <c r="D855" s="189"/>
      <c r="E855" s="189"/>
      <c r="F855" s="189"/>
      <c r="G855" s="189"/>
      <c r="H855" s="189"/>
      <c r="I855" s="189"/>
      <c r="J855" s="189"/>
      <c r="K855" s="189"/>
      <c r="L855" s="189"/>
      <c r="M855" s="189"/>
      <c r="N855" s="189"/>
      <c r="O855" s="189"/>
      <c r="P855" s="189"/>
      <c r="Q855" s="189"/>
      <c r="R855" s="189"/>
      <c r="S855" s="189"/>
      <c r="T855" s="189"/>
      <c r="U855" s="189"/>
      <c r="V855" s="189"/>
      <c r="W855" s="189"/>
      <c r="X855" s="189"/>
      <c r="Y855" s="189"/>
      <c r="Z855" s="189"/>
      <c r="AA855" s="189"/>
      <c r="AB855" s="189"/>
      <c r="AC855" s="189"/>
    </row>
    <row r="856" spans="2:29" x14ac:dyDescent="0.25">
      <c r="B856" s="13" t="s">
        <v>166</v>
      </c>
      <c r="C856" s="189"/>
      <c r="D856" s="189"/>
      <c r="E856" s="189"/>
      <c r="F856" s="189"/>
      <c r="G856" s="189"/>
      <c r="H856" s="189"/>
      <c r="I856" s="189"/>
      <c r="J856" s="189"/>
      <c r="K856" s="189"/>
      <c r="L856" s="189"/>
      <c r="M856" s="189"/>
      <c r="N856" s="189"/>
      <c r="O856" s="189"/>
      <c r="P856" s="189"/>
      <c r="Q856" s="189"/>
      <c r="R856" s="189"/>
      <c r="S856" s="189"/>
      <c r="T856" s="189"/>
      <c r="U856" s="189"/>
      <c r="V856" s="189"/>
      <c r="W856" s="189"/>
      <c r="X856" s="189"/>
      <c r="Y856" s="189"/>
      <c r="Z856" s="189"/>
      <c r="AA856" s="189"/>
      <c r="AB856" s="189"/>
      <c r="AC856" s="189"/>
    </row>
    <row r="857" spans="2:29" x14ac:dyDescent="0.25">
      <c r="B857" s="13" t="s">
        <v>174</v>
      </c>
      <c r="C857" s="189"/>
      <c r="D857" s="189"/>
      <c r="E857" s="189"/>
      <c r="F857" s="189"/>
      <c r="G857" s="189"/>
      <c r="H857" s="189"/>
      <c r="I857" s="189"/>
      <c r="J857" s="189"/>
      <c r="K857" s="189"/>
      <c r="L857" s="189"/>
      <c r="M857" s="189"/>
      <c r="N857" s="189"/>
      <c r="O857" s="189"/>
      <c r="P857" s="189"/>
      <c r="Q857" s="189"/>
      <c r="R857" s="189"/>
      <c r="S857" s="189"/>
      <c r="T857" s="189"/>
      <c r="U857" s="189"/>
      <c r="V857" s="189"/>
      <c r="W857" s="189"/>
      <c r="X857" s="189"/>
      <c r="Y857" s="189"/>
      <c r="Z857" s="189"/>
      <c r="AA857" s="189"/>
      <c r="AB857" s="189"/>
      <c r="AC857" s="189"/>
    </row>
    <row r="858" spans="2:29" x14ac:dyDescent="0.25">
      <c r="B858" s="13" t="s">
        <v>183</v>
      </c>
      <c r="C858" s="189"/>
      <c r="D858" s="189"/>
      <c r="E858" s="189"/>
      <c r="F858" s="189"/>
      <c r="G858" s="189"/>
      <c r="H858" s="189"/>
      <c r="I858" s="189"/>
      <c r="J858" s="189"/>
      <c r="K858" s="189"/>
      <c r="L858" s="189"/>
      <c r="M858" s="189"/>
      <c r="N858" s="189"/>
      <c r="O858" s="189"/>
      <c r="P858" s="189"/>
      <c r="Q858" s="189"/>
      <c r="R858" s="189"/>
      <c r="S858" s="189"/>
      <c r="T858" s="189"/>
      <c r="U858" s="189"/>
      <c r="V858" s="189"/>
      <c r="W858" s="189"/>
      <c r="X858" s="189"/>
      <c r="Y858" s="189"/>
      <c r="Z858" s="189"/>
      <c r="AA858" s="189"/>
      <c r="AB858" s="189"/>
      <c r="AC858" s="189"/>
    </row>
    <row r="859" spans="2:29" x14ac:dyDescent="0.25">
      <c r="B859" s="13" t="s">
        <v>189</v>
      </c>
      <c r="C859" s="189"/>
      <c r="D859" s="189"/>
      <c r="E859" s="189"/>
      <c r="F859" s="189"/>
      <c r="G859" s="189"/>
      <c r="H859" s="189"/>
      <c r="I859" s="189"/>
      <c r="J859" s="189"/>
      <c r="K859" s="189"/>
      <c r="L859" s="189"/>
      <c r="M859" s="189"/>
      <c r="N859" s="189"/>
      <c r="O859" s="189"/>
      <c r="P859" s="189"/>
      <c r="Q859" s="189"/>
      <c r="R859" s="189"/>
      <c r="S859" s="189"/>
      <c r="T859" s="189"/>
      <c r="U859" s="189"/>
      <c r="V859" s="189"/>
      <c r="W859" s="189"/>
      <c r="X859" s="189"/>
      <c r="Y859" s="189"/>
      <c r="Z859" s="189"/>
      <c r="AA859" s="189"/>
      <c r="AB859" s="189"/>
      <c r="AC859" s="189"/>
    </row>
    <row r="860" spans="2:29" x14ac:dyDescent="0.25">
      <c r="B860" s="13" t="s">
        <v>195</v>
      </c>
      <c r="C860" s="189"/>
      <c r="D860" s="189"/>
      <c r="E860" s="189"/>
      <c r="F860" s="189"/>
      <c r="G860" s="189"/>
      <c r="H860" s="189"/>
      <c r="I860" s="189"/>
      <c r="J860" s="189"/>
      <c r="K860" s="189"/>
      <c r="L860" s="189"/>
      <c r="M860" s="189"/>
      <c r="N860" s="189"/>
      <c r="O860" s="189"/>
      <c r="P860" s="189"/>
      <c r="Q860" s="189"/>
      <c r="R860" s="189"/>
      <c r="S860" s="189"/>
      <c r="T860" s="189"/>
      <c r="U860" s="189"/>
      <c r="V860" s="189"/>
      <c r="W860" s="189"/>
      <c r="X860" s="189"/>
      <c r="Y860" s="189"/>
      <c r="Z860" s="189"/>
      <c r="AA860" s="189"/>
      <c r="AB860" s="189"/>
      <c r="AC860" s="189"/>
    </row>
    <row r="861" spans="2:29" x14ac:dyDescent="0.25">
      <c r="B861" s="13" t="s">
        <v>227</v>
      </c>
      <c r="C861" s="189"/>
      <c r="D861" s="189"/>
      <c r="E861" s="189"/>
      <c r="F861" s="189"/>
      <c r="G861" s="189"/>
      <c r="H861" s="189"/>
      <c r="I861" s="189"/>
      <c r="J861" s="189"/>
      <c r="K861" s="189"/>
      <c r="L861" s="189"/>
      <c r="M861" s="189"/>
      <c r="N861" s="189"/>
      <c r="O861" s="189"/>
      <c r="P861" s="189"/>
      <c r="Q861" s="189"/>
      <c r="R861" s="189"/>
      <c r="S861" s="189"/>
      <c r="T861" s="189"/>
      <c r="U861" s="189"/>
      <c r="V861" s="189"/>
      <c r="W861" s="189"/>
      <c r="X861" s="189"/>
      <c r="Y861" s="189"/>
      <c r="Z861" s="189"/>
      <c r="AA861" s="189"/>
      <c r="AB861" s="189"/>
      <c r="AC861" s="189"/>
    </row>
    <row r="862" spans="2:29" x14ac:dyDescent="0.25">
      <c r="B862" s="13" t="s">
        <v>233</v>
      </c>
      <c r="C862" s="189"/>
      <c r="D862" s="189"/>
      <c r="E862" s="189"/>
      <c r="F862" s="189"/>
      <c r="G862" s="189"/>
      <c r="H862" s="189"/>
      <c r="I862" s="189"/>
      <c r="J862" s="189"/>
      <c r="K862" s="189"/>
      <c r="L862" s="189"/>
      <c r="M862" s="189"/>
      <c r="N862" s="189"/>
      <c r="O862" s="189"/>
      <c r="P862" s="189"/>
      <c r="Q862" s="189"/>
      <c r="R862" s="189"/>
      <c r="S862" s="189"/>
      <c r="T862" s="189"/>
      <c r="U862" s="189"/>
      <c r="V862" s="189"/>
      <c r="W862" s="189"/>
      <c r="X862" s="189"/>
      <c r="Y862" s="189"/>
      <c r="Z862" s="189"/>
      <c r="AA862" s="189"/>
      <c r="AB862" s="189"/>
      <c r="AC862" s="189"/>
    </row>
    <row r="863" spans="2:29" x14ac:dyDescent="0.25">
      <c r="B863" s="13" t="s">
        <v>239</v>
      </c>
      <c r="C863" s="189"/>
      <c r="D863" s="189"/>
      <c r="E863" s="189"/>
      <c r="F863" s="189"/>
      <c r="G863" s="189"/>
      <c r="H863" s="189"/>
      <c r="I863" s="189"/>
      <c r="J863" s="189"/>
      <c r="K863" s="189"/>
      <c r="L863" s="189"/>
      <c r="M863" s="189"/>
      <c r="N863" s="189"/>
      <c r="O863" s="189"/>
      <c r="P863" s="189"/>
      <c r="Q863" s="189"/>
      <c r="R863" s="189"/>
      <c r="S863" s="189"/>
      <c r="T863" s="189"/>
      <c r="U863" s="189"/>
      <c r="V863" s="189"/>
      <c r="W863" s="189"/>
      <c r="X863" s="189"/>
      <c r="Y863" s="189"/>
      <c r="Z863" s="189"/>
      <c r="AA863" s="189"/>
      <c r="AB863" s="189"/>
      <c r="AC863" s="189"/>
    </row>
    <row r="864" spans="2:29" x14ac:dyDescent="0.25">
      <c r="B864" s="13" t="s">
        <v>265</v>
      </c>
      <c r="C864" s="189"/>
      <c r="D864" s="189"/>
      <c r="E864" s="189"/>
      <c r="F864" s="189"/>
      <c r="G864" s="189"/>
      <c r="H864" s="189"/>
      <c r="I864" s="189"/>
      <c r="J864" s="189"/>
      <c r="K864" s="189"/>
      <c r="L864" s="189"/>
      <c r="M864" s="189"/>
      <c r="N864" s="189"/>
      <c r="O864" s="189"/>
      <c r="P864" s="189"/>
      <c r="Q864" s="189"/>
      <c r="R864" s="189"/>
      <c r="S864" s="189"/>
      <c r="T864" s="189"/>
      <c r="U864" s="189"/>
      <c r="V864" s="189"/>
      <c r="W864" s="189"/>
      <c r="X864" s="189"/>
      <c r="Y864" s="189"/>
      <c r="Z864" s="189"/>
      <c r="AA864" s="189"/>
      <c r="AB864" s="189"/>
      <c r="AC864" s="189"/>
    </row>
    <row r="865" spans="2:29" x14ac:dyDescent="0.25">
      <c r="B865" s="13" t="s">
        <v>270</v>
      </c>
    </row>
    <row r="866" spans="2:29" ht="15.75" thickBot="1" x14ac:dyDescent="0.3"/>
    <row r="867" spans="2:29" ht="15.75" thickBot="1" x14ac:dyDescent="0.3">
      <c r="B867" s="590" t="s">
        <v>276</v>
      </c>
      <c r="C867" s="591"/>
      <c r="D867" s="591"/>
      <c r="E867" s="591"/>
      <c r="F867" s="591"/>
      <c r="G867" s="591"/>
      <c r="H867" s="591"/>
      <c r="I867" s="591"/>
      <c r="J867" s="591"/>
      <c r="K867" s="591"/>
      <c r="L867" s="591"/>
      <c r="M867" s="591"/>
      <c r="N867" s="591"/>
      <c r="O867" s="591"/>
      <c r="P867" s="591"/>
      <c r="Q867" s="591"/>
      <c r="R867" s="591"/>
      <c r="S867" s="591"/>
      <c r="T867" s="591"/>
      <c r="U867" s="591"/>
      <c r="V867" s="591"/>
      <c r="W867" s="591"/>
      <c r="X867" s="592"/>
      <c r="Y867" s="189"/>
      <c r="Z867" s="189"/>
      <c r="AA867" s="189"/>
      <c r="AB867" s="189"/>
      <c r="AC867" s="189"/>
    </row>
    <row r="868" spans="2:29" x14ac:dyDescent="0.25">
      <c r="B868" s="530" t="s">
        <v>105</v>
      </c>
      <c r="C868" s="485">
        <v>0</v>
      </c>
      <c r="D868" s="485">
        <v>1</v>
      </c>
      <c r="E868" s="486">
        <v>2</v>
      </c>
      <c r="F868" s="486">
        <v>3</v>
      </c>
      <c r="G868" s="486">
        <v>4</v>
      </c>
      <c r="H868" s="486">
        <v>5</v>
      </c>
      <c r="I868" s="486">
        <v>6</v>
      </c>
      <c r="J868" s="486">
        <v>7</v>
      </c>
      <c r="K868" s="486">
        <v>8</v>
      </c>
      <c r="L868" s="486">
        <v>9</v>
      </c>
      <c r="M868" s="486">
        <v>10</v>
      </c>
      <c r="N868" s="486">
        <v>11</v>
      </c>
      <c r="O868" s="486">
        <v>12</v>
      </c>
      <c r="P868" s="486">
        <v>13</v>
      </c>
      <c r="Q868" s="486">
        <v>14</v>
      </c>
      <c r="R868" s="486">
        <v>15</v>
      </c>
      <c r="S868" s="486">
        <v>16</v>
      </c>
      <c r="T868" s="486">
        <v>17</v>
      </c>
      <c r="U868" s="486">
        <v>18</v>
      </c>
      <c r="V868" s="486">
        <v>19</v>
      </c>
      <c r="W868" s="532" t="s">
        <v>106</v>
      </c>
      <c r="X868" s="535" t="s">
        <v>5</v>
      </c>
      <c r="Y868" s="189"/>
      <c r="Z868" s="189"/>
      <c r="AA868" s="189"/>
      <c r="AB868" s="189"/>
      <c r="AC868" s="189"/>
    </row>
    <row r="869" spans="2:29" ht="15.75" thickBot="1" x14ac:dyDescent="0.3">
      <c r="B869" s="531" t="s">
        <v>246</v>
      </c>
      <c r="C869" s="487"/>
      <c r="D869" s="487"/>
      <c r="E869" s="480"/>
      <c r="F869" s="488">
        <v>66</v>
      </c>
      <c r="G869" s="482">
        <v>11</v>
      </c>
      <c r="H869" s="482"/>
      <c r="I869" s="484">
        <v>1</v>
      </c>
      <c r="J869" s="484"/>
      <c r="K869" s="484"/>
      <c r="L869" s="484"/>
      <c r="M869" s="484"/>
      <c r="N869" s="480"/>
      <c r="O869" s="480"/>
      <c r="P869" s="480"/>
      <c r="Q869" s="480"/>
      <c r="R869" s="480"/>
      <c r="S869" s="480"/>
      <c r="T869" s="480"/>
      <c r="U869" s="480"/>
      <c r="V869" s="480"/>
      <c r="W869" s="533"/>
      <c r="X869" s="544">
        <v>78</v>
      </c>
      <c r="Y869" s="189"/>
      <c r="Z869" s="189"/>
      <c r="AA869" s="189"/>
      <c r="AB869" s="189"/>
      <c r="AC869" s="189"/>
    </row>
    <row r="870" spans="2:29" x14ac:dyDescent="0.25">
      <c r="B870" s="531" t="s">
        <v>247</v>
      </c>
      <c r="C870" s="487"/>
      <c r="D870" s="487"/>
      <c r="E870" s="480"/>
      <c r="F870" s="482">
        <v>57</v>
      </c>
      <c r="G870" s="488">
        <v>240</v>
      </c>
      <c r="H870" s="482">
        <v>5</v>
      </c>
      <c r="I870" s="482">
        <v>1</v>
      </c>
      <c r="J870" s="484"/>
      <c r="K870" s="484"/>
      <c r="L870" s="484"/>
      <c r="M870" s="484"/>
      <c r="N870" s="484"/>
      <c r="O870" s="480"/>
      <c r="P870" s="480"/>
      <c r="Q870" s="480"/>
      <c r="R870" s="480"/>
      <c r="S870" s="480"/>
      <c r="T870" s="480"/>
      <c r="U870" s="480"/>
      <c r="V870" s="480"/>
      <c r="W870" s="533"/>
      <c r="X870" s="544">
        <v>303</v>
      </c>
      <c r="Y870" s="189"/>
      <c r="Z870" s="489" t="s">
        <v>138</v>
      </c>
      <c r="AA870" s="490" t="s">
        <v>261</v>
      </c>
      <c r="AB870" s="491" t="s">
        <v>262</v>
      </c>
      <c r="AC870" s="492"/>
    </row>
    <row r="871" spans="2:29" x14ac:dyDescent="0.25">
      <c r="B871" s="531" t="s">
        <v>248</v>
      </c>
      <c r="C871" s="487"/>
      <c r="D871" s="487"/>
      <c r="E871" s="480"/>
      <c r="F871" s="481">
        <v>1</v>
      </c>
      <c r="G871" s="482">
        <v>514</v>
      </c>
      <c r="H871" s="483">
        <v>1703</v>
      </c>
      <c r="I871" s="482">
        <v>67</v>
      </c>
      <c r="J871" s="482">
        <v>4</v>
      </c>
      <c r="K871" s="484">
        <v>2</v>
      </c>
      <c r="L871" s="484"/>
      <c r="M871" s="484">
        <v>1</v>
      </c>
      <c r="N871" s="484"/>
      <c r="O871" s="484"/>
      <c r="P871" s="484">
        <v>2</v>
      </c>
      <c r="Q871" s="480"/>
      <c r="R871" s="480"/>
      <c r="S871" s="480">
        <v>1</v>
      </c>
      <c r="T871" s="480"/>
      <c r="U871" s="480"/>
      <c r="V871" s="480"/>
      <c r="W871" s="533"/>
      <c r="X871" s="544">
        <v>2295</v>
      </c>
      <c r="Y871" s="189"/>
      <c r="Z871" s="493" t="s">
        <v>248</v>
      </c>
      <c r="AA871" s="494">
        <f>+SUM(K871:W871)</f>
        <v>6</v>
      </c>
      <c r="AB871" s="495">
        <f>+AA871/X871</f>
        <v>2.6143790849673201E-3</v>
      </c>
      <c r="AC871" s="492"/>
    </row>
    <row r="872" spans="2:29" x14ac:dyDescent="0.25">
      <c r="B872" s="531" t="s">
        <v>249</v>
      </c>
      <c r="C872" s="487"/>
      <c r="D872" s="487"/>
      <c r="E872" s="480"/>
      <c r="F872" s="481"/>
      <c r="G872" s="481">
        <v>1</v>
      </c>
      <c r="H872" s="482">
        <v>548</v>
      </c>
      <c r="I872" s="483">
        <v>1936</v>
      </c>
      <c r="J872" s="482">
        <v>363</v>
      </c>
      <c r="K872" s="482">
        <v>83</v>
      </c>
      <c r="L872" s="484">
        <v>40</v>
      </c>
      <c r="M872" s="484">
        <v>8</v>
      </c>
      <c r="N872" s="484">
        <v>8</v>
      </c>
      <c r="O872" s="484">
        <v>2</v>
      </c>
      <c r="P872" s="484">
        <v>2</v>
      </c>
      <c r="Q872" s="484"/>
      <c r="R872" s="480"/>
      <c r="S872" s="480"/>
      <c r="T872" s="480"/>
      <c r="U872" s="480"/>
      <c r="V872" s="480"/>
      <c r="W872" s="533"/>
      <c r="X872" s="544">
        <v>2991</v>
      </c>
      <c r="Y872" s="189"/>
      <c r="Z872" s="493" t="s">
        <v>249</v>
      </c>
      <c r="AA872" s="494">
        <f>+SUM(L872:W872)</f>
        <v>60</v>
      </c>
      <c r="AB872" s="495">
        <f t="shared" ref="AB872:AB882" si="34">+AA872/X872</f>
        <v>2.0060180541624874E-2</v>
      </c>
      <c r="AC872" s="492"/>
    </row>
    <row r="873" spans="2:29" x14ac:dyDescent="0.25">
      <c r="B873" s="531" t="s">
        <v>250</v>
      </c>
      <c r="C873" s="487"/>
      <c r="D873" s="487"/>
      <c r="E873" s="480"/>
      <c r="F873" s="481"/>
      <c r="G873" s="481"/>
      <c r="H873" s="481">
        <v>2</v>
      </c>
      <c r="I873" s="482">
        <v>435</v>
      </c>
      <c r="J873" s="483">
        <v>1872</v>
      </c>
      <c r="K873" s="482">
        <v>410</v>
      </c>
      <c r="L873" s="482">
        <v>107</v>
      </c>
      <c r="M873" s="484">
        <v>42</v>
      </c>
      <c r="N873" s="484">
        <v>13</v>
      </c>
      <c r="O873" s="484">
        <v>6</v>
      </c>
      <c r="P873" s="484">
        <v>2</v>
      </c>
      <c r="Q873" s="484"/>
      <c r="R873" s="484"/>
      <c r="S873" s="484"/>
      <c r="T873" s="484"/>
      <c r="U873" s="484"/>
      <c r="V873" s="484"/>
      <c r="W873" s="534"/>
      <c r="X873" s="544">
        <v>2889</v>
      </c>
      <c r="Y873" s="189"/>
      <c r="Z873" s="493" t="s">
        <v>250</v>
      </c>
      <c r="AA873" s="494">
        <f>+SUM(M873:W873)</f>
        <v>63</v>
      </c>
      <c r="AB873" s="495">
        <f t="shared" si="34"/>
        <v>2.1806853582554516E-2</v>
      </c>
      <c r="AC873" s="492"/>
    </row>
    <row r="874" spans="2:29" x14ac:dyDescent="0.25">
      <c r="B874" s="531" t="s">
        <v>251</v>
      </c>
      <c r="C874" s="487"/>
      <c r="D874" s="487"/>
      <c r="E874" s="480"/>
      <c r="F874" s="480"/>
      <c r="G874" s="481"/>
      <c r="H874" s="481">
        <v>1</v>
      </c>
      <c r="I874" s="481">
        <v>5</v>
      </c>
      <c r="J874" s="482">
        <v>359</v>
      </c>
      <c r="K874" s="483">
        <v>1797</v>
      </c>
      <c r="L874" s="482">
        <v>488</v>
      </c>
      <c r="M874" s="482">
        <v>158</v>
      </c>
      <c r="N874" s="484">
        <v>74</v>
      </c>
      <c r="O874" s="484">
        <v>24</v>
      </c>
      <c r="P874" s="484">
        <v>6</v>
      </c>
      <c r="Q874" s="484"/>
      <c r="R874" s="484"/>
      <c r="S874" s="484"/>
      <c r="T874" s="484"/>
      <c r="U874" s="484"/>
      <c r="V874" s="484"/>
      <c r="W874" s="534">
        <v>1</v>
      </c>
      <c r="X874" s="544">
        <v>2913</v>
      </c>
      <c r="Y874" s="189"/>
      <c r="Z874" s="493" t="s">
        <v>251</v>
      </c>
      <c r="AA874" s="494">
        <f>+SUM(N874:W874)</f>
        <v>105</v>
      </c>
      <c r="AB874" s="495">
        <f t="shared" si="34"/>
        <v>3.604531410916581E-2</v>
      </c>
      <c r="AC874" s="492"/>
    </row>
    <row r="875" spans="2:29" x14ac:dyDescent="0.25">
      <c r="B875" s="531" t="s">
        <v>252</v>
      </c>
      <c r="C875" s="487"/>
      <c r="D875" s="487"/>
      <c r="E875" s="480"/>
      <c r="F875" s="480"/>
      <c r="G875" s="480"/>
      <c r="H875" s="481"/>
      <c r="I875" s="481"/>
      <c r="J875" s="481">
        <v>2</v>
      </c>
      <c r="K875" s="482">
        <v>299</v>
      </c>
      <c r="L875" s="483">
        <v>1545</v>
      </c>
      <c r="M875" s="482">
        <v>607</v>
      </c>
      <c r="N875" s="482">
        <v>198</v>
      </c>
      <c r="O875" s="484">
        <v>83</v>
      </c>
      <c r="P875" s="484">
        <v>21</v>
      </c>
      <c r="Q875" s="484">
        <v>4</v>
      </c>
      <c r="R875" s="484">
        <v>2</v>
      </c>
      <c r="S875" s="484">
        <v>1</v>
      </c>
      <c r="T875" s="484"/>
      <c r="U875" s="484"/>
      <c r="V875" s="484"/>
      <c r="W875" s="534"/>
      <c r="X875" s="544">
        <v>2762</v>
      </c>
      <c r="Y875" s="189"/>
      <c r="Z875" s="493" t="s">
        <v>252</v>
      </c>
      <c r="AA875" s="494">
        <f>+SUM(O875:W875)</f>
        <v>111</v>
      </c>
      <c r="AB875" s="495">
        <f t="shared" si="34"/>
        <v>4.018826937002172E-2</v>
      </c>
      <c r="AC875" s="492"/>
    </row>
    <row r="876" spans="2:29" x14ac:dyDescent="0.25">
      <c r="B876" s="531" t="s">
        <v>253</v>
      </c>
      <c r="C876" s="487"/>
      <c r="D876" s="487"/>
      <c r="E876" s="480"/>
      <c r="F876" s="480"/>
      <c r="G876" s="480"/>
      <c r="H876" s="480"/>
      <c r="I876" s="481"/>
      <c r="J876" s="481"/>
      <c r="K876" s="481"/>
      <c r="L876" s="482">
        <v>295</v>
      </c>
      <c r="M876" s="483">
        <v>1476</v>
      </c>
      <c r="N876" s="482">
        <v>596</v>
      </c>
      <c r="O876" s="482">
        <v>205</v>
      </c>
      <c r="P876" s="484">
        <v>81</v>
      </c>
      <c r="Q876" s="484">
        <v>18</v>
      </c>
      <c r="R876" s="484">
        <v>4</v>
      </c>
      <c r="S876" s="484">
        <v>4</v>
      </c>
      <c r="T876" s="484">
        <v>1</v>
      </c>
      <c r="U876" s="484"/>
      <c r="V876" s="484"/>
      <c r="W876" s="534"/>
      <c r="X876" s="544">
        <v>2680</v>
      </c>
      <c r="Y876" s="189"/>
      <c r="Z876" s="493" t="s">
        <v>253</v>
      </c>
      <c r="AA876" s="494">
        <f>+SUM(P876:W876)</f>
        <v>108</v>
      </c>
      <c r="AB876" s="495">
        <f t="shared" si="34"/>
        <v>4.0298507462686567E-2</v>
      </c>
      <c r="AC876" s="492"/>
    </row>
    <row r="877" spans="2:29" x14ac:dyDescent="0.25">
      <c r="B877" s="531" t="s">
        <v>254</v>
      </c>
      <c r="C877" s="487"/>
      <c r="D877" s="487"/>
      <c r="E877" s="480"/>
      <c r="F877" s="480"/>
      <c r="G877" s="480"/>
      <c r="H877" s="480"/>
      <c r="I877" s="480"/>
      <c r="J877" s="481"/>
      <c r="K877" s="481"/>
      <c r="L877" s="481">
        <v>1</v>
      </c>
      <c r="M877" s="482">
        <v>316</v>
      </c>
      <c r="N877" s="483">
        <v>1440</v>
      </c>
      <c r="O877" s="482">
        <v>684</v>
      </c>
      <c r="P877" s="482">
        <v>363</v>
      </c>
      <c r="Q877" s="484">
        <v>134</v>
      </c>
      <c r="R877" s="484">
        <v>16</v>
      </c>
      <c r="S877" s="484">
        <v>4</v>
      </c>
      <c r="T877" s="484">
        <v>1</v>
      </c>
      <c r="U877" s="484"/>
      <c r="V877" s="484"/>
      <c r="W877" s="534">
        <v>1</v>
      </c>
      <c r="X877" s="544">
        <v>2960</v>
      </c>
      <c r="Y877" s="189"/>
      <c r="Z877" s="493" t="s">
        <v>254</v>
      </c>
      <c r="AA877" s="494">
        <f>+SUM(Q877:W877)</f>
        <v>156</v>
      </c>
      <c r="AB877" s="495">
        <f t="shared" si="34"/>
        <v>5.2702702702702706E-2</v>
      </c>
      <c r="AC877" s="492"/>
    </row>
    <row r="878" spans="2:29" x14ac:dyDescent="0.25">
      <c r="B878" s="531" t="s">
        <v>255</v>
      </c>
      <c r="C878" s="487"/>
      <c r="D878" s="487"/>
      <c r="E878" s="480"/>
      <c r="F878" s="480"/>
      <c r="G878" s="480"/>
      <c r="H878" s="480"/>
      <c r="I878" s="480"/>
      <c r="J878" s="480"/>
      <c r="K878" s="481"/>
      <c r="L878" s="481"/>
      <c r="M878" s="481">
        <v>1</v>
      </c>
      <c r="N878" s="482">
        <v>267</v>
      </c>
      <c r="O878" s="483">
        <v>1362</v>
      </c>
      <c r="P878" s="482">
        <v>597</v>
      </c>
      <c r="Q878" s="482">
        <v>268</v>
      </c>
      <c r="R878" s="484">
        <v>81</v>
      </c>
      <c r="S878" s="484">
        <v>19</v>
      </c>
      <c r="T878" s="484">
        <v>1</v>
      </c>
      <c r="U878" s="484"/>
      <c r="V878" s="484"/>
      <c r="W878" s="534">
        <v>1</v>
      </c>
      <c r="X878" s="544">
        <v>2597</v>
      </c>
      <c r="Y878" s="189"/>
      <c r="Z878" s="493" t="s">
        <v>255</v>
      </c>
      <c r="AA878" s="494">
        <f>+SUM(R878:W878)</f>
        <v>102</v>
      </c>
      <c r="AB878" s="495">
        <f t="shared" si="34"/>
        <v>3.9276087793608007E-2</v>
      </c>
      <c r="AC878" s="492"/>
    </row>
    <row r="879" spans="2:29" x14ac:dyDescent="0.25">
      <c r="B879" s="531" t="s">
        <v>256</v>
      </c>
      <c r="C879" s="487"/>
      <c r="D879" s="487"/>
      <c r="E879" s="480"/>
      <c r="F879" s="480"/>
      <c r="G879" s="480"/>
      <c r="H879" s="480"/>
      <c r="I879" s="480"/>
      <c r="J879" s="480"/>
      <c r="K879" s="480"/>
      <c r="L879" s="481"/>
      <c r="M879" s="481"/>
      <c r="N879" s="481">
        <v>2</v>
      </c>
      <c r="O879" s="482">
        <v>239</v>
      </c>
      <c r="P879" s="483">
        <v>1047</v>
      </c>
      <c r="Q879" s="482">
        <v>513</v>
      </c>
      <c r="R879" s="482">
        <v>254</v>
      </c>
      <c r="S879" s="484">
        <v>73</v>
      </c>
      <c r="T879" s="484">
        <v>14</v>
      </c>
      <c r="U879" s="484">
        <v>3</v>
      </c>
      <c r="V879" s="484"/>
      <c r="W879" s="534">
        <v>1</v>
      </c>
      <c r="X879" s="544">
        <v>2146</v>
      </c>
      <c r="Y879" s="189"/>
      <c r="Z879" s="493" t="s">
        <v>256</v>
      </c>
      <c r="AA879" s="494">
        <f>+SUM(S879:W879)</f>
        <v>91</v>
      </c>
      <c r="AB879" s="495">
        <f t="shared" si="34"/>
        <v>4.2404473438956196E-2</v>
      </c>
      <c r="AC879" s="492"/>
    </row>
    <row r="880" spans="2:29" x14ac:dyDescent="0.25">
      <c r="B880" s="531" t="s">
        <v>257</v>
      </c>
      <c r="C880" s="487"/>
      <c r="D880" s="487"/>
      <c r="E880" s="480"/>
      <c r="F880" s="480"/>
      <c r="G880" s="480"/>
      <c r="H880" s="480"/>
      <c r="I880" s="480"/>
      <c r="J880" s="480"/>
      <c r="K880" s="480"/>
      <c r="L880" s="480"/>
      <c r="M880" s="481"/>
      <c r="N880" s="481"/>
      <c r="O880" s="481">
        <v>2</v>
      </c>
      <c r="P880" s="482">
        <v>216</v>
      </c>
      <c r="Q880" s="483">
        <v>883</v>
      </c>
      <c r="R880" s="482">
        <v>471</v>
      </c>
      <c r="S880" s="482">
        <v>234</v>
      </c>
      <c r="T880" s="484">
        <v>70</v>
      </c>
      <c r="U880" s="484">
        <v>11</v>
      </c>
      <c r="V880" s="484">
        <v>2</v>
      </c>
      <c r="W880" s="534">
        <v>1</v>
      </c>
      <c r="X880" s="544">
        <v>1890</v>
      </c>
      <c r="Y880" s="189"/>
      <c r="Z880" s="493" t="s">
        <v>257</v>
      </c>
      <c r="AA880" s="494">
        <f>+SUM(T880:W880)</f>
        <v>84</v>
      </c>
      <c r="AB880" s="495">
        <f t="shared" si="34"/>
        <v>4.4444444444444446E-2</v>
      </c>
      <c r="AC880" s="492"/>
    </row>
    <row r="881" spans="2:29" x14ac:dyDescent="0.25">
      <c r="B881" s="531" t="s">
        <v>258</v>
      </c>
      <c r="C881" s="487"/>
      <c r="D881" s="487"/>
      <c r="E881" s="480"/>
      <c r="F881" s="480"/>
      <c r="G881" s="480"/>
      <c r="H881" s="480"/>
      <c r="I881" s="480"/>
      <c r="J881" s="480"/>
      <c r="K881" s="480"/>
      <c r="L881" s="480"/>
      <c r="M881" s="480"/>
      <c r="N881" s="481"/>
      <c r="O881" s="481"/>
      <c r="P881" s="481"/>
      <c r="Q881" s="482">
        <v>138</v>
      </c>
      <c r="R881" s="483">
        <v>749</v>
      </c>
      <c r="S881" s="482">
        <v>419</v>
      </c>
      <c r="T881" s="482">
        <v>191</v>
      </c>
      <c r="U881" s="484">
        <v>48</v>
      </c>
      <c r="V881" s="484">
        <v>3</v>
      </c>
      <c r="W881" s="534">
        <v>1</v>
      </c>
      <c r="X881" s="544">
        <v>1549</v>
      </c>
      <c r="Y881" s="189"/>
      <c r="Z881" s="493" t="s">
        <v>258</v>
      </c>
      <c r="AA881" s="494">
        <f>+SUM(U881:W881)</f>
        <v>52</v>
      </c>
      <c r="AB881" s="495">
        <f t="shared" si="34"/>
        <v>3.3570045190445451E-2</v>
      </c>
      <c r="AC881" s="492"/>
    </row>
    <row r="882" spans="2:29" x14ac:dyDescent="0.25">
      <c r="B882" s="531" t="s">
        <v>259</v>
      </c>
      <c r="C882" s="487"/>
      <c r="D882" s="487"/>
      <c r="E882" s="480"/>
      <c r="F882" s="480"/>
      <c r="G882" s="480"/>
      <c r="H882" s="480"/>
      <c r="I882" s="480"/>
      <c r="J882" s="480"/>
      <c r="K882" s="480"/>
      <c r="L882" s="480"/>
      <c r="M882" s="480"/>
      <c r="N882" s="480"/>
      <c r="O882" s="481"/>
      <c r="P882" s="481"/>
      <c r="Q882" s="481">
        <v>2</v>
      </c>
      <c r="R882" s="482">
        <v>163</v>
      </c>
      <c r="S882" s="483">
        <v>647</v>
      </c>
      <c r="T882" s="482">
        <v>363</v>
      </c>
      <c r="U882" s="482">
        <v>149</v>
      </c>
      <c r="V882" s="484">
        <v>32</v>
      </c>
      <c r="W882" s="534">
        <v>6</v>
      </c>
      <c r="X882" s="544">
        <v>1362</v>
      </c>
      <c r="Y882" s="189"/>
      <c r="Z882" s="493" t="s">
        <v>259</v>
      </c>
      <c r="AA882" s="494">
        <f>+SUM(V882:W882)</f>
        <v>38</v>
      </c>
      <c r="AB882" s="495">
        <f t="shared" si="34"/>
        <v>2.7900146842878122E-2</v>
      </c>
      <c r="AC882" s="492"/>
    </row>
    <row r="883" spans="2:29" ht="15.75" thickBot="1" x14ac:dyDescent="0.3">
      <c r="B883" s="536" t="s">
        <v>260</v>
      </c>
      <c r="C883" s="537"/>
      <c r="D883" s="537"/>
      <c r="E883" s="538"/>
      <c r="F883" s="538"/>
      <c r="G883" s="538"/>
      <c r="H883" s="538"/>
      <c r="I883" s="538"/>
      <c r="J883" s="538"/>
      <c r="K883" s="538"/>
      <c r="L883" s="538"/>
      <c r="M883" s="538">
        <v>3</v>
      </c>
      <c r="N883" s="538">
        <v>9</v>
      </c>
      <c r="O883" s="538">
        <v>7</v>
      </c>
      <c r="P883" s="538">
        <v>8</v>
      </c>
      <c r="Q883" s="538">
        <v>55</v>
      </c>
      <c r="R883" s="538">
        <v>268</v>
      </c>
      <c r="S883" s="538">
        <v>381</v>
      </c>
      <c r="T883" s="538">
        <v>416</v>
      </c>
      <c r="U883" s="538">
        <v>281</v>
      </c>
      <c r="V883" s="538">
        <v>159</v>
      </c>
      <c r="W883" s="539">
        <v>484</v>
      </c>
      <c r="X883" s="545">
        <v>2071</v>
      </c>
      <c r="Y883" s="189"/>
      <c r="Z883" s="496" t="s">
        <v>263</v>
      </c>
      <c r="AA883" s="497">
        <f>SUM(AA871:AA882)</f>
        <v>976</v>
      </c>
      <c r="AB883" s="498">
        <f>+AA883/Z884</f>
        <v>3.3615760832127847E-2</v>
      </c>
      <c r="AC883" s="492"/>
    </row>
    <row r="884" spans="2:29" ht="15.75" thickBot="1" x14ac:dyDescent="0.3">
      <c r="B884" s="540" t="s">
        <v>38</v>
      </c>
      <c r="C884" s="541"/>
      <c r="D884" s="541"/>
      <c r="E884" s="542"/>
      <c r="F884" s="542">
        <v>124</v>
      </c>
      <c r="G884" s="542">
        <v>766</v>
      </c>
      <c r="H884" s="542">
        <v>2259</v>
      </c>
      <c r="I884" s="542">
        <v>2445</v>
      </c>
      <c r="J884" s="542">
        <v>2600</v>
      </c>
      <c r="K884" s="542">
        <v>2591</v>
      </c>
      <c r="L884" s="542">
        <v>2476</v>
      </c>
      <c r="M884" s="542">
        <v>2612</v>
      </c>
      <c r="N884" s="542">
        <v>2607</v>
      </c>
      <c r="O884" s="542">
        <v>2614</v>
      </c>
      <c r="P884" s="542">
        <v>2345</v>
      </c>
      <c r="Q884" s="542">
        <v>2015</v>
      </c>
      <c r="R884" s="542">
        <v>2008</v>
      </c>
      <c r="S884" s="542">
        <v>1783</v>
      </c>
      <c r="T884" s="542">
        <v>1057</v>
      </c>
      <c r="U884" s="542">
        <v>492</v>
      </c>
      <c r="V884" s="542">
        <v>196</v>
      </c>
      <c r="W884" s="542">
        <v>496</v>
      </c>
      <c r="X884" s="543">
        <v>31486</v>
      </c>
      <c r="Y884" s="189"/>
      <c r="Z884" s="499">
        <f>SUM(X871:X882)</f>
        <v>29034</v>
      </c>
      <c r="AA884" s="500"/>
      <c r="AB884" s="500"/>
      <c r="AC884" s="492"/>
    </row>
    <row r="885" spans="2:29" ht="15.75" thickBot="1" x14ac:dyDescent="0.3">
      <c r="B885" s="189"/>
      <c r="C885" s="189"/>
      <c r="D885" s="189"/>
      <c r="E885" s="189"/>
      <c r="F885" s="189"/>
      <c r="G885" s="189"/>
      <c r="H885" s="189"/>
      <c r="I885" s="189"/>
      <c r="J885" s="189"/>
      <c r="K885" s="189"/>
      <c r="L885" s="189"/>
      <c r="M885" s="189"/>
      <c r="N885" s="189"/>
      <c r="O885" s="189"/>
      <c r="P885" s="189"/>
      <c r="Q885" s="189"/>
      <c r="R885" s="189"/>
      <c r="S885" s="189"/>
      <c r="T885" s="189"/>
      <c r="U885" s="189"/>
      <c r="V885" s="189"/>
      <c r="W885" s="189"/>
      <c r="X885" s="189"/>
      <c r="Y885" s="189"/>
      <c r="Z885" s="492"/>
      <c r="AA885" s="501"/>
      <c r="AB885" s="500"/>
      <c r="AC885" s="492"/>
    </row>
    <row r="886" spans="2:29" ht="15.75" thickBot="1" x14ac:dyDescent="0.3">
      <c r="B886" s="189"/>
      <c r="C886" s="189"/>
      <c r="D886" s="189"/>
      <c r="E886" s="189"/>
      <c r="F886" s="189"/>
      <c r="G886" s="189"/>
      <c r="H886" s="189"/>
      <c r="I886" s="189"/>
      <c r="J886" s="189"/>
      <c r="K886" s="189"/>
      <c r="L886" s="189"/>
      <c r="M886" s="189"/>
      <c r="N886" s="189"/>
      <c r="O886" s="189"/>
      <c r="P886" s="189"/>
      <c r="Q886" s="189"/>
      <c r="R886" s="189"/>
      <c r="S886" s="189"/>
      <c r="T886" s="189"/>
      <c r="U886" s="189"/>
      <c r="V886" s="189"/>
      <c r="W886" s="189"/>
      <c r="X886" s="189"/>
      <c r="Y886" s="189"/>
      <c r="Z886" s="502"/>
      <c r="AA886" s="503" t="s">
        <v>126</v>
      </c>
      <c r="AB886" s="504" t="s">
        <v>127</v>
      </c>
      <c r="AC886" s="505" t="s">
        <v>38</v>
      </c>
    </row>
    <row r="887" spans="2:29" x14ac:dyDescent="0.25">
      <c r="B887" s="189"/>
      <c r="C887" s="189"/>
      <c r="D887" s="189"/>
      <c r="E887" s="189"/>
      <c r="F887" s="189"/>
      <c r="G887" s="189"/>
      <c r="H887" s="189"/>
      <c r="I887" s="189"/>
      <c r="J887" s="189"/>
      <c r="K887" s="189"/>
      <c r="L887" s="189"/>
      <c r="M887" s="189"/>
      <c r="N887" s="189"/>
      <c r="O887" s="189"/>
      <c r="P887" s="189"/>
      <c r="Q887" s="189"/>
      <c r="R887" s="189"/>
      <c r="S887" s="189"/>
      <c r="T887" s="189"/>
      <c r="U887" s="189"/>
      <c r="V887" s="189"/>
      <c r="W887" s="189"/>
      <c r="X887" s="189"/>
      <c r="Y887" s="189"/>
      <c r="Z887" s="506" t="s">
        <v>131</v>
      </c>
      <c r="AA887" s="507">
        <f>F869+G870</f>
        <v>306</v>
      </c>
      <c r="AB887" s="508">
        <f>H871+I872+J873+K874+L875+M876+N877+O878+P879+Q880+R881+S882</f>
        <v>16457</v>
      </c>
      <c r="AC887" s="509">
        <f>SUM(AA887:AB887)</f>
        <v>16763</v>
      </c>
    </row>
    <row r="888" spans="2:29" x14ac:dyDescent="0.25">
      <c r="B888" s="189"/>
      <c r="C888" s="189"/>
      <c r="D888" s="189"/>
      <c r="E888" s="189"/>
      <c r="F888" s="189"/>
      <c r="G888" s="189"/>
      <c r="H888" s="189"/>
      <c r="I888" s="189"/>
      <c r="J888" s="189"/>
      <c r="K888" s="189"/>
      <c r="L888" s="189"/>
      <c r="M888" s="189"/>
      <c r="N888" s="189"/>
      <c r="O888" s="189"/>
      <c r="P888" s="189"/>
      <c r="Q888" s="189"/>
      <c r="R888" s="189"/>
      <c r="S888" s="189"/>
      <c r="T888" s="189"/>
      <c r="U888" s="189"/>
      <c r="V888" s="189"/>
      <c r="W888" s="189"/>
      <c r="X888" s="189"/>
      <c r="Y888" s="189"/>
      <c r="Z888" s="510" t="s">
        <v>133</v>
      </c>
      <c r="AA888" s="511">
        <f>F870+G869+H869+H870+I870</f>
        <v>74</v>
      </c>
      <c r="AB888" s="482">
        <f>+I871+J871+J872+K872+K873+L873+L874+M874+M875+N875+N876+O876+O877+P877+P878+Q878+Q879+R879+R880+S880+S881+T881+T882+U882+R882+Q881+P880+O879+N878+M877+L876+K875+J874+I873+H872+G871</f>
        <v>11581</v>
      </c>
      <c r="AC888" s="512">
        <f>SUM(AA888:AB888)</f>
        <v>11655</v>
      </c>
    </row>
    <row r="889" spans="2:29" x14ac:dyDescent="0.25">
      <c r="B889" s="189"/>
      <c r="C889" s="189"/>
      <c r="D889" s="189"/>
      <c r="E889" s="189"/>
      <c r="F889" s="189"/>
      <c r="G889" s="189"/>
      <c r="H889" s="189"/>
      <c r="I889" s="189"/>
      <c r="J889" s="189"/>
      <c r="K889" s="189"/>
      <c r="L889" s="189"/>
      <c r="M889" s="189"/>
      <c r="N889" s="189"/>
      <c r="O889" s="189"/>
      <c r="P889" s="189"/>
      <c r="Q889" s="189"/>
      <c r="R889" s="189"/>
      <c r="S889" s="189"/>
      <c r="T889" s="189"/>
      <c r="U889" s="189"/>
      <c r="V889" s="189"/>
      <c r="W889" s="189"/>
      <c r="X889" s="189"/>
      <c r="Y889" s="189"/>
      <c r="Z889" s="513" t="s">
        <v>261</v>
      </c>
      <c r="AA889" s="514">
        <f>I869+J869+K869+J870+K870+L870+L869+M869+M870+N870</f>
        <v>1</v>
      </c>
      <c r="AB889" s="515">
        <f>+SUM(V882:W882)+SUM(U881:W881)+SUM(T880:W880)+SUM(S879:W879)+SUM(R878:W878)+SUM(Q877:W877)+SUM(P876:W876)+SUM(O875:W875)+SUM(N874:W874)+SUM(M873:W873)+SUM(L872:Q872)+SUM(K871:P871)</f>
        <v>975</v>
      </c>
      <c r="AC889" s="516">
        <f>SUM(AA889:AB889)</f>
        <v>976</v>
      </c>
    </row>
    <row r="890" spans="2:29" x14ac:dyDescent="0.25">
      <c r="B890" s="189"/>
      <c r="C890" s="189"/>
      <c r="D890" s="189"/>
      <c r="E890" s="189"/>
      <c r="F890" s="189"/>
      <c r="G890" s="189"/>
      <c r="H890" s="189"/>
      <c r="I890" s="189"/>
      <c r="J890" s="189"/>
      <c r="K890" s="189"/>
      <c r="L890" s="189"/>
      <c r="M890" s="189"/>
      <c r="N890" s="189"/>
      <c r="O890" s="189"/>
      <c r="P890" s="189"/>
      <c r="Q890" s="189"/>
      <c r="R890" s="189"/>
      <c r="S890" s="189"/>
      <c r="T890" s="189"/>
      <c r="U890" s="189"/>
      <c r="V890" s="189"/>
      <c r="W890" s="189"/>
      <c r="X890" s="189"/>
      <c r="Y890" s="189"/>
      <c r="Z890" s="517" t="s">
        <v>264</v>
      </c>
      <c r="AA890" s="518">
        <v>0</v>
      </c>
      <c r="AB890" s="481">
        <f>+F871+F872+F873+G872+G873+G874+H873+H874+H875+I874+I875+I876+J875+J876+J877+K876+K877+K878+L877+L878+L879+M878+M879+M880+N879+N880+N881+O880+O881+O882+P881+P882+Q882</f>
        <v>20</v>
      </c>
      <c r="AC890" s="481">
        <f>SUM(AA890:AB890)</f>
        <v>20</v>
      </c>
    </row>
    <row r="891" spans="2:29" x14ac:dyDescent="0.25">
      <c r="B891" s="189"/>
      <c r="C891" s="189"/>
      <c r="D891" s="189"/>
      <c r="E891" s="189"/>
      <c r="F891" s="189"/>
      <c r="G891" s="189"/>
      <c r="H891" s="189"/>
      <c r="I891" s="189"/>
      <c r="J891" s="189"/>
      <c r="K891" s="189"/>
      <c r="L891" s="189"/>
      <c r="M891" s="189"/>
      <c r="N891" s="189"/>
      <c r="O891" s="189"/>
      <c r="P891" s="189"/>
      <c r="Q891" s="189"/>
      <c r="R891" s="189"/>
      <c r="S891" s="189"/>
      <c r="T891" s="189"/>
      <c r="U891" s="189"/>
      <c r="V891" s="189"/>
      <c r="W891" s="189"/>
      <c r="X891" s="189"/>
      <c r="Y891" s="189"/>
      <c r="Z891" s="519" t="s">
        <v>134</v>
      </c>
      <c r="AA891" s="520">
        <f>SUM(N869:W869)+SUM(O870:W870)+SUM(C869:E870)</f>
        <v>0</v>
      </c>
      <c r="AB891" s="521">
        <f>SUM(F874:F882)+SUM(G875:G882)+SUM(H876:H882)+SUM(I877:I882)+SUM(J878:J882)+SUM(K879:K882)+SUM(L880:L882)+SUM(M881:M882)+N882+SUM(Q871:W871)+SUM(C871:E882)+SUM(R872:W872)</f>
        <v>1</v>
      </c>
      <c r="AC891" s="522">
        <f>SUM(AA891:AB891)</f>
        <v>1</v>
      </c>
    </row>
    <row r="892" spans="2:29" ht="15.75" thickBot="1" x14ac:dyDescent="0.3">
      <c r="B892" s="189"/>
      <c r="C892" s="189"/>
      <c r="D892" s="189"/>
      <c r="E892" s="189"/>
      <c r="F892" s="189"/>
      <c r="G892" s="189"/>
      <c r="H892" s="189"/>
      <c r="I892" s="189"/>
      <c r="J892" s="189"/>
      <c r="K892" s="189"/>
      <c r="L892" s="189"/>
      <c r="M892" s="189"/>
      <c r="N892" s="189"/>
      <c r="O892" s="189"/>
      <c r="P892" s="189"/>
      <c r="Q892" s="189"/>
      <c r="R892" s="189"/>
      <c r="S892" s="189"/>
      <c r="T892" s="189"/>
      <c r="U892" s="189"/>
      <c r="V892" s="189"/>
      <c r="W892" s="189"/>
      <c r="X892" s="189"/>
      <c r="Y892" s="189"/>
      <c r="Z892" s="523" t="s">
        <v>260</v>
      </c>
      <c r="AA892" s="524"/>
      <c r="AB892" s="525"/>
      <c r="AC892" s="526">
        <f>+X883</f>
        <v>2071</v>
      </c>
    </row>
    <row r="893" spans="2:29" ht="15.75" thickBot="1" x14ac:dyDescent="0.3">
      <c r="B893" s="189"/>
      <c r="C893" s="189"/>
      <c r="D893" s="189"/>
      <c r="E893" s="189"/>
      <c r="F893" s="189"/>
      <c r="G893" s="189"/>
      <c r="H893" s="189"/>
      <c r="I893" s="189"/>
      <c r="J893" s="189"/>
      <c r="K893" s="189"/>
      <c r="L893" s="189"/>
      <c r="M893" s="189"/>
      <c r="N893" s="189"/>
      <c r="O893" s="189"/>
      <c r="P893" s="189"/>
      <c r="Q893" s="189"/>
      <c r="R893" s="189"/>
      <c r="S893" s="189"/>
      <c r="T893" s="189"/>
      <c r="U893" s="189"/>
      <c r="V893" s="189"/>
      <c r="W893" s="189"/>
      <c r="X893" s="189"/>
      <c r="Y893" s="189"/>
      <c r="Z893" s="189"/>
      <c r="AA893" s="527">
        <f t="shared" ref="AA893:AB893" si="35">SUM(AA887:AA892)</f>
        <v>381</v>
      </c>
      <c r="AB893" s="528">
        <f t="shared" si="35"/>
        <v>29034</v>
      </c>
      <c r="AC893" s="529">
        <f>SUM(AC887:AC892)</f>
        <v>31486</v>
      </c>
    </row>
    <row r="894" spans="2:29" x14ac:dyDescent="0.25">
      <c r="B894" s="189"/>
      <c r="C894" s="189"/>
      <c r="D894" s="189"/>
      <c r="E894" s="189"/>
      <c r="F894" s="189"/>
      <c r="G894" s="189"/>
      <c r="H894" s="189"/>
      <c r="I894" s="189"/>
      <c r="J894" s="189"/>
      <c r="K894" s="189"/>
      <c r="L894" s="189"/>
      <c r="M894" s="189"/>
      <c r="N894" s="189"/>
      <c r="O894" s="189"/>
      <c r="P894" s="189"/>
      <c r="Q894" s="189"/>
      <c r="R894" s="189"/>
      <c r="S894" s="189"/>
      <c r="T894" s="189"/>
      <c r="U894" s="189"/>
      <c r="V894" s="189"/>
      <c r="W894" s="189"/>
      <c r="X894" s="189"/>
      <c r="Y894" s="189"/>
      <c r="Z894" s="189"/>
      <c r="AA894" s="189"/>
      <c r="AB894" s="189"/>
      <c r="AC894" s="189"/>
    </row>
    <row r="895" spans="2:29" x14ac:dyDescent="0.25">
      <c r="B895" s="593" t="s">
        <v>289</v>
      </c>
      <c r="C895" s="593"/>
      <c r="D895" s="593"/>
      <c r="E895" s="593"/>
      <c r="F895" s="593"/>
      <c r="G895" s="593"/>
      <c r="H895" s="593"/>
      <c r="I895" s="593"/>
      <c r="J895" s="593"/>
      <c r="K895" s="593"/>
      <c r="L895" s="593"/>
      <c r="M895" s="593"/>
      <c r="N895" s="593"/>
      <c r="O895" s="593"/>
      <c r="P895" s="593"/>
      <c r="Q895" s="593"/>
      <c r="R895" s="593"/>
      <c r="S895" s="593"/>
      <c r="T895" s="593"/>
      <c r="U895" s="593"/>
      <c r="V895" s="593"/>
      <c r="W895" s="593"/>
      <c r="X895" s="593"/>
      <c r="Y895" s="593"/>
      <c r="Z895" s="593"/>
      <c r="AA895" s="593"/>
      <c r="AB895" s="593"/>
      <c r="AC895" s="189"/>
    </row>
    <row r="896" spans="2:29" x14ac:dyDescent="0.25">
      <c r="B896" s="593"/>
      <c r="C896" s="593"/>
      <c r="D896" s="593"/>
      <c r="E896" s="593"/>
      <c r="F896" s="593"/>
      <c r="G896" s="593"/>
      <c r="H896" s="593"/>
      <c r="I896" s="593"/>
      <c r="J896" s="593"/>
      <c r="K896" s="593"/>
      <c r="L896" s="593"/>
      <c r="M896" s="593"/>
      <c r="N896" s="593"/>
      <c r="O896" s="593"/>
      <c r="P896" s="593"/>
      <c r="Q896" s="593"/>
      <c r="R896" s="593"/>
      <c r="S896" s="593"/>
      <c r="T896" s="593"/>
      <c r="U896" s="593"/>
      <c r="V896" s="593"/>
      <c r="W896" s="593"/>
      <c r="X896" s="593"/>
      <c r="Y896" s="593"/>
      <c r="Z896" s="593"/>
      <c r="AA896" s="593"/>
      <c r="AB896" s="593"/>
      <c r="AC896" s="189"/>
    </row>
    <row r="897" spans="2:29" x14ac:dyDescent="0.25">
      <c r="B897" s="593"/>
      <c r="C897" s="593"/>
      <c r="D897" s="593"/>
      <c r="E897" s="593"/>
      <c r="F897" s="593"/>
      <c r="G897" s="593"/>
      <c r="H897" s="593"/>
      <c r="I897" s="593"/>
      <c r="J897" s="593"/>
      <c r="K897" s="593"/>
      <c r="L897" s="593"/>
      <c r="M897" s="593"/>
      <c r="N897" s="593"/>
      <c r="O897" s="593"/>
      <c r="P897" s="593"/>
      <c r="Q897" s="593"/>
      <c r="R897" s="593"/>
      <c r="S897" s="593"/>
      <c r="T897" s="593"/>
      <c r="U897" s="593"/>
      <c r="V897" s="593"/>
      <c r="W897" s="593"/>
      <c r="X897" s="593"/>
      <c r="Y897" s="593"/>
      <c r="Z897" s="593"/>
      <c r="AA897" s="593"/>
      <c r="AB897" s="593"/>
      <c r="AC897" s="189"/>
    </row>
    <row r="898" spans="2:29" x14ac:dyDescent="0.25">
      <c r="B898" s="593"/>
      <c r="C898" s="593"/>
      <c r="D898" s="593"/>
      <c r="E898" s="593"/>
      <c r="F898" s="593"/>
      <c r="G898" s="593"/>
      <c r="H898" s="593"/>
      <c r="I898" s="593"/>
      <c r="J898" s="593"/>
      <c r="K898" s="593"/>
      <c r="L898" s="593"/>
      <c r="M898" s="593"/>
      <c r="N898" s="593"/>
      <c r="O898" s="593"/>
      <c r="P898" s="593"/>
      <c r="Q898" s="593"/>
      <c r="R898" s="593"/>
      <c r="S898" s="593"/>
      <c r="T898" s="593"/>
      <c r="U898" s="593"/>
      <c r="V898" s="593"/>
      <c r="W898" s="593"/>
      <c r="X898" s="593"/>
      <c r="Y898" s="593"/>
      <c r="Z898" s="593"/>
      <c r="AA898" s="593"/>
      <c r="AB898" s="593"/>
      <c r="AC898" s="189"/>
    </row>
    <row r="899" spans="2:29" x14ac:dyDescent="0.25">
      <c r="B899" s="593"/>
      <c r="C899" s="593"/>
      <c r="D899" s="593"/>
      <c r="E899" s="593"/>
      <c r="F899" s="593"/>
      <c r="G899" s="593"/>
      <c r="H899" s="593"/>
      <c r="I899" s="593"/>
      <c r="J899" s="593"/>
      <c r="K899" s="593"/>
      <c r="L899" s="593"/>
      <c r="M899" s="593"/>
      <c r="N899" s="593"/>
      <c r="O899" s="593"/>
      <c r="P899" s="593"/>
      <c r="Q899" s="593"/>
      <c r="R899" s="593"/>
      <c r="S899" s="593"/>
      <c r="T899" s="593"/>
      <c r="U899" s="593"/>
      <c r="V899" s="593"/>
      <c r="W899" s="593"/>
      <c r="X899" s="593"/>
      <c r="Y899" s="593"/>
      <c r="Z899" s="593"/>
      <c r="AA899" s="593"/>
      <c r="AB899" s="593"/>
      <c r="AC899" s="189"/>
    </row>
    <row r="900" spans="2:29" x14ac:dyDescent="0.25">
      <c r="B900" s="593"/>
      <c r="C900" s="593"/>
      <c r="D900" s="593"/>
      <c r="E900" s="593"/>
      <c r="F900" s="593"/>
      <c r="G900" s="593"/>
      <c r="H900" s="593"/>
      <c r="I900" s="593"/>
      <c r="J900" s="593"/>
      <c r="K900" s="593"/>
      <c r="L900" s="593"/>
      <c r="M900" s="593"/>
      <c r="N900" s="593"/>
      <c r="O900" s="593"/>
      <c r="P900" s="593"/>
      <c r="Q900" s="593"/>
      <c r="R900" s="593"/>
      <c r="S900" s="593"/>
      <c r="T900" s="593"/>
      <c r="U900" s="593"/>
      <c r="V900" s="593"/>
      <c r="W900" s="593"/>
      <c r="X900" s="593"/>
      <c r="Y900" s="593"/>
      <c r="Z900" s="593"/>
      <c r="AA900" s="593"/>
      <c r="AB900" s="593"/>
      <c r="AC900" s="189"/>
    </row>
    <row r="901" spans="2:29" x14ac:dyDescent="0.25">
      <c r="B901" s="593"/>
      <c r="C901" s="593"/>
      <c r="D901" s="593"/>
      <c r="E901" s="593"/>
      <c r="F901" s="593"/>
      <c r="G901" s="593"/>
      <c r="H901" s="593"/>
      <c r="I901" s="593"/>
      <c r="J901" s="593"/>
      <c r="K901" s="593"/>
      <c r="L901" s="593"/>
      <c r="M901" s="593"/>
      <c r="N901" s="593"/>
      <c r="O901" s="593"/>
      <c r="P901" s="593"/>
      <c r="Q901" s="593"/>
      <c r="R901" s="593"/>
      <c r="S901" s="593"/>
      <c r="T901" s="593"/>
      <c r="U901" s="593"/>
      <c r="V901" s="593"/>
      <c r="W901" s="593"/>
      <c r="X901" s="593"/>
      <c r="Y901" s="593"/>
      <c r="Z901" s="593"/>
      <c r="AA901" s="593"/>
      <c r="AB901" s="593"/>
      <c r="AC901" s="189"/>
    </row>
    <row r="902" spans="2:29" x14ac:dyDescent="0.25">
      <c r="B902" s="593"/>
      <c r="C902" s="593"/>
      <c r="D902" s="593"/>
      <c r="E902" s="593"/>
      <c r="F902" s="593"/>
      <c r="G902" s="593"/>
      <c r="H902" s="593"/>
      <c r="I902" s="593"/>
      <c r="J902" s="593"/>
      <c r="K902" s="593"/>
      <c r="L902" s="593"/>
      <c r="M902" s="593"/>
      <c r="N902" s="593"/>
      <c r="O902" s="593"/>
      <c r="P902" s="593"/>
      <c r="Q902" s="593"/>
      <c r="R902" s="593"/>
      <c r="S902" s="593"/>
      <c r="T902" s="593"/>
      <c r="U902" s="593"/>
      <c r="V902" s="593"/>
      <c r="W902" s="593"/>
      <c r="X902" s="593"/>
      <c r="Y902" s="593"/>
      <c r="Z902" s="593"/>
      <c r="AA902" s="593"/>
      <c r="AB902" s="593"/>
      <c r="AC902" s="189"/>
    </row>
    <row r="903" spans="2:29" x14ac:dyDescent="0.25">
      <c r="B903" s="593"/>
      <c r="C903" s="593"/>
      <c r="D903" s="593"/>
      <c r="E903" s="593"/>
      <c r="F903" s="593"/>
      <c r="G903" s="593"/>
      <c r="H903" s="593"/>
      <c r="I903" s="593"/>
      <c r="J903" s="593"/>
      <c r="K903" s="593"/>
      <c r="L903" s="593"/>
      <c r="M903" s="593"/>
      <c r="N903" s="593"/>
      <c r="O903" s="593"/>
      <c r="P903" s="593"/>
      <c r="Q903" s="593"/>
      <c r="R903" s="593"/>
      <c r="S903" s="593"/>
      <c r="T903" s="593"/>
      <c r="U903" s="593"/>
      <c r="V903" s="593"/>
      <c r="W903" s="593"/>
      <c r="X903" s="593"/>
      <c r="Y903" s="593"/>
      <c r="Z903" s="593"/>
      <c r="AA903" s="593"/>
      <c r="AB903" s="593"/>
      <c r="AC903" s="189"/>
    </row>
    <row r="904" spans="2:29" x14ac:dyDescent="0.25">
      <c r="B904" s="593"/>
      <c r="C904" s="593"/>
      <c r="D904" s="593"/>
      <c r="E904" s="593"/>
      <c r="F904" s="593"/>
      <c r="G904" s="593"/>
      <c r="H904" s="593"/>
      <c r="I904" s="593"/>
      <c r="J904" s="593"/>
      <c r="K904" s="593"/>
      <c r="L904" s="593"/>
      <c r="M904" s="593"/>
      <c r="N904" s="593"/>
      <c r="O904" s="593"/>
      <c r="P904" s="593"/>
      <c r="Q904" s="593"/>
      <c r="R904" s="593"/>
      <c r="S904" s="593"/>
      <c r="T904" s="593"/>
      <c r="U904" s="593"/>
      <c r="V904" s="593"/>
      <c r="W904" s="593"/>
      <c r="X904" s="593"/>
      <c r="Y904" s="593"/>
      <c r="Z904" s="593"/>
      <c r="AA904" s="593"/>
      <c r="AB904" s="593"/>
      <c r="AC904" s="189"/>
    </row>
    <row r="905" spans="2:29" x14ac:dyDescent="0.25">
      <c r="B905" s="593"/>
      <c r="C905" s="593"/>
      <c r="D905" s="593"/>
      <c r="E905" s="593"/>
      <c r="F905" s="593"/>
      <c r="G905" s="593"/>
      <c r="H905" s="593"/>
      <c r="I905" s="593"/>
      <c r="J905" s="593"/>
      <c r="K905" s="593"/>
      <c r="L905" s="593"/>
      <c r="M905" s="593"/>
      <c r="N905" s="593"/>
      <c r="O905" s="593"/>
      <c r="P905" s="593"/>
      <c r="Q905" s="593"/>
      <c r="R905" s="593"/>
      <c r="S905" s="593"/>
      <c r="T905" s="593"/>
      <c r="U905" s="593"/>
      <c r="V905" s="593"/>
      <c r="W905" s="593"/>
      <c r="X905" s="593"/>
      <c r="Y905" s="593"/>
      <c r="Z905" s="593"/>
      <c r="AA905" s="593"/>
      <c r="AB905" s="593"/>
      <c r="AC905" s="189"/>
    </row>
    <row r="906" spans="2:29" x14ac:dyDescent="0.25">
      <c r="B906" s="12" t="s">
        <v>9</v>
      </c>
      <c r="C906" s="189"/>
      <c r="D906" s="189"/>
      <c r="E906" s="189"/>
      <c r="F906" s="189"/>
      <c r="G906" s="189"/>
      <c r="H906" s="189"/>
      <c r="I906" s="189"/>
      <c r="J906" s="189"/>
      <c r="K906" s="189"/>
      <c r="L906" s="189"/>
      <c r="M906" s="189"/>
      <c r="N906" s="189"/>
      <c r="O906" s="189"/>
      <c r="P906" s="189"/>
      <c r="Q906" s="189"/>
      <c r="R906" s="189"/>
      <c r="S906" s="189"/>
      <c r="T906" s="189"/>
      <c r="U906" s="189"/>
      <c r="V906" s="189"/>
      <c r="W906" s="189"/>
      <c r="X906" s="189"/>
      <c r="Y906" s="189"/>
      <c r="Z906" s="189"/>
      <c r="AA906" s="189"/>
      <c r="AB906" s="189"/>
      <c r="AC906" s="189"/>
    </row>
    <row r="907" spans="2:29" x14ac:dyDescent="0.25">
      <c r="B907" s="12" t="s">
        <v>8</v>
      </c>
      <c r="C907" s="189"/>
      <c r="D907" s="189"/>
      <c r="E907" s="189"/>
      <c r="F907" s="189"/>
      <c r="G907" s="189"/>
      <c r="H907" s="189"/>
      <c r="I907" s="189"/>
      <c r="J907" s="189"/>
      <c r="K907" s="189"/>
      <c r="L907" s="189"/>
      <c r="M907" s="189"/>
      <c r="N907" s="189"/>
      <c r="O907" s="189"/>
      <c r="P907" s="189"/>
      <c r="Q907" s="189"/>
      <c r="R907" s="189"/>
      <c r="S907" s="189"/>
      <c r="T907" s="189"/>
      <c r="U907" s="189"/>
      <c r="V907" s="189"/>
      <c r="W907" s="189"/>
      <c r="X907" s="189"/>
      <c r="Y907" s="189"/>
      <c r="Z907" s="189"/>
      <c r="AA907" s="189"/>
      <c r="AB907" s="189"/>
      <c r="AC907" s="189"/>
    </row>
    <row r="908" spans="2:29" x14ac:dyDescent="0.25">
      <c r="B908" s="12" t="s">
        <v>7</v>
      </c>
      <c r="C908" s="189"/>
      <c r="D908" s="189"/>
      <c r="E908" s="189"/>
      <c r="F908" s="189"/>
      <c r="G908" s="189"/>
      <c r="H908" s="189"/>
      <c r="I908" s="189"/>
      <c r="J908" s="189"/>
      <c r="K908" s="189"/>
      <c r="L908" s="189"/>
      <c r="M908" s="189"/>
      <c r="N908" s="189"/>
      <c r="O908" s="189"/>
      <c r="P908" s="189"/>
      <c r="Q908" s="189"/>
      <c r="R908" s="189"/>
      <c r="S908" s="189"/>
      <c r="T908" s="189"/>
      <c r="U908" s="189"/>
      <c r="V908" s="189"/>
      <c r="W908" s="189"/>
      <c r="X908" s="189"/>
      <c r="Y908" s="189"/>
      <c r="Z908" s="189"/>
      <c r="AA908" s="189"/>
      <c r="AB908" s="189"/>
      <c r="AC908" s="189"/>
    </row>
    <row r="909" spans="2:29" x14ac:dyDescent="0.25">
      <c r="B909" s="13" t="s">
        <v>6</v>
      </c>
      <c r="C909" s="189"/>
      <c r="D909" s="189"/>
      <c r="E909" s="189"/>
      <c r="F909" s="189"/>
      <c r="G909" s="189"/>
      <c r="H909" s="189"/>
      <c r="I909" s="189"/>
      <c r="J909" s="189"/>
      <c r="K909" s="189"/>
      <c r="L909" s="189"/>
      <c r="M909" s="189"/>
      <c r="N909" s="189"/>
      <c r="O909" s="189"/>
      <c r="P909" s="189"/>
      <c r="Q909" s="189"/>
      <c r="R909" s="189"/>
      <c r="S909" s="189"/>
      <c r="T909" s="189"/>
      <c r="U909" s="189"/>
      <c r="V909" s="189"/>
      <c r="W909" s="189"/>
      <c r="X909" s="189"/>
      <c r="Y909" s="189"/>
      <c r="Z909" s="189"/>
      <c r="AA909" s="189"/>
      <c r="AB909" s="189"/>
      <c r="AC909" s="189"/>
    </row>
    <row r="910" spans="2:29" x14ac:dyDescent="0.25">
      <c r="B910" s="13" t="s">
        <v>151</v>
      </c>
      <c r="C910" s="189"/>
      <c r="D910" s="189"/>
      <c r="E910" s="189"/>
      <c r="F910" s="189"/>
      <c r="G910" s="189"/>
      <c r="H910" s="189"/>
      <c r="I910" s="189"/>
      <c r="J910" s="189"/>
      <c r="K910" s="189"/>
      <c r="L910" s="189"/>
      <c r="M910" s="189"/>
      <c r="N910" s="189"/>
      <c r="O910" s="189"/>
      <c r="P910" s="189"/>
      <c r="Q910" s="189"/>
      <c r="R910" s="189"/>
      <c r="S910" s="189"/>
      <c r="T910" s="189"/>
      <c r="U910" s="189"/>
      <c r="V910" s="189"/>
      <c r="W910" s="189"/>
      <c r="X910" s="189"/>
      <c r="Y910" s="189"/>
      <c r="Z910" s="189"/>
      <c r="AA910" s="189"/>
      <c r="AB910" s="189"/>
      <c r="AC910" s="189"/>
    </row>
    <row r="911" spans="2:29" x14ac:dyDescent="0.25">
      <c r="B911" s="13" t="s">
        <v>156</v>
      </c>
      <c r="C911" s="189"/>
      <c r="D911" s="189"/>
      <c r="E911" s="189"/>
      <c r="F911" s="189"/>
      <c r="G911" s="189"/>
      <c r="H911" s="189"/>
      <c r="I911" s="189"/>
      <c r="J911" s="189"/>
      <c r="K911" s="189"/>
      <c r="L911" s="189"/>
      <c r="M911" s="189"/>
      <c r="N911" s="189"/>
      <c r="O911" s="189"/>
      <c r="P911" s="189"/>
      <c r="Q911" s="189"/>
      <c r="R911" s="189"/>
      <c r="S911" s="189"/>
      <c r="T911" s="189"/>
      <c r="U911" s="189"/>
      <c r="V911" s="189"/>
      <c r="W911" s="189"/>
      <c r="X911" s="189"/>
      <c r="Y911" s="189"/>
      <c r="Z911" s="189"/>
      <c r="AA911" s="189"/>
      <c r="AB911" s="189"/>
      <c r="AC911" s="189"/>
    </row>
    <row r="912" spans="2:29" x14ac:dyDescent="0.25">
      <c r="B912" s="13" t="s">
        <v>161</v>
      </c>
      <c r="C912" s="189"/>
      <c r="D912" s="189"/>
      <c r="E912" s="189"/>
      <c r="F912" s="189"/>
      <c r="G912" s="189"/>
      <c r="H912" s="189"/>
      <c r="I912" s="189"/>
      <c r="J912" s="189"/>
      <c r="K912" s="189"/>
      <c r="L912" s="189"/>
      <c r="M912" s="189"/>
      <c r="N912" s="189"/>
      <c r="O912" s="189"/>
      <c r="P912" s="189"/>
      <c r="Q912" s="189"/>
      <c r="R912" s="189"/>
      <c r="S912" s="189"/>
      <c r="T912" s="189"/>
      <c r="U912" s="189"/>
      <c r="V912" s="189"/>
      <c r="W912" s="189"/>
      <c r="X912" s="189"/>
      <c r="Y912" s="189"/>
      <c r="Z912" s="189"/>
      <c r="AA912" s="189"/>
      <c r="AB912" s="189"/>
      <c r="AC912" s="189"/>
    </row>
    <row r="913" spans="2:29" x14ac:dyDescent="0.25">
      <c r="B913" s="13" t="s">
        <v>166</v>
      </c>
      <c r="C913" s="189"/>
      <c r="D913" s="189"/>
      <c r="E913" s="189"/>
      <c r="F913" s="189"/>
      <c r="G913" s="189"/>
      <c r="H913" s="189"/>
      <c r="I913" s="189"/>
      <c r="J913" s="189"/>
      <c r="K913" s="189"/>
      <c r="L913" s="189"/>
      <c r="M913" s="189"/>
      <c r="N913" s="189"/>
      <c r="O913" s="189"/>
      <c r="P913" s="189"/>
      <c r="Q913" s="189"/>
      <c r="R913" s="189"/>
      <c r="S913" s="189"/>
      <c r="T913" s="189"/>
      <c r="U913" s="189"/>
      <c r="V913" s="189"/>
      <c r="W913" s="189"/>
      <c r="X913" s="189"/>
      <c r="Y913" s="189"/>
      <c r="Z913" s="189"/>
      <c r="AA913" s="189"/>
      <c r="AB913" s="189"/>
      <c r="AC913" s="189"/>
    </row>
    <row r="914" spans="2:29" x14ac:dyDescent="0.25">
      <c r="B914" s="13" t="s">
        <v>174</v>
      </c>
      <c r="C914" s="189"/>
      <c r="D914" s="189"/>
      <c r="E914" s="189"/>
      <c r="F914" s="189"/>
      <c r="G914" s="189"/>
      <c r="H914" s="189"/>
      <c r="I914" s="189"/>
      <c r="J914" s="189"/>
      <c r="K914" s="189"/>
      <c r="L914" s="189"/>
      <c r="M914" s="189"/>
      <c r="N914" s="189"/>
      <c r="O914" s="189"/>
      <c r="P914" s="189"/>
      <c r="Q914" s="189"/>
      <c r="R914" s="189"/>
      <c r="S914" s="189"/>
      <c r="T914" s="189"/>
      <c r="U914" s="189"/>
      <c r="V914" s="189"/>
      <c r="W914" s="189"/>
      <c r="X914" s="189"/>
      <c r="Y914" s="189"/>
      <c r="Z914" s="189"/>
      <c r="AA914" s="189"/>
      <c r="AB914" s="189"/>
      <c r="AC914" s="189"/>
    </row>
    <row r="915" spans="2:29" x14ac:dyDescent="0.25">
      <c r="B915" s="13" t="s">
        <v>183</v>
      </c>
      <c r="C915" s="189"/>
      <c r="D915" s="189"/>
      <c r="E915" s="189"/>
      <c r="F915" s="189"/>
      <c r="G915" s="189"/>
      <c r="H915" s="189"/>
      <c r="I915" s="189"/>
      <c r="J915" s="189"/>
      <c r="K915" s="189"/>
      <c r="L915" s="189"/>
      <c r="M915" s="189"/>
      <c r="N915" s="189"/>
      <c r="O915" s="189"/>
      <c r="P915" s="189"/>
      <c r="Q915" s="189"/>
      <c r="R915" s="189"/>
      <c r="S915" s="189"/>
      <c r="T915" s="189"/>
      <c r="U915" s="189"/>
      <c r="V915" s="189"/>
      <c r="W915" s="189"/>
      <c r="X915" s="189"/>
      <c r="Y915" s="189"/>
      <c r="Z915" s="189"/>
      <c r="AA915" s="189"/>
      <c r="AB915" s="189"/>
      <c r="AC915" s="189"/>
    </row>
    <row r="916" spans="2:29" x14ac:dyDescent="0.25">
      <c r="B916" s="13" t="s">
        <v>189</v>
      </c>
      <c r="C916" s="189"/>
      <c r="D916" s="189"/>
      <c r="E916" s="189"/>
      <c r="F916" s="189"/>
      <c r="G916" s="189"/>
      <c r="H916" s="189"/>
      <c r="I916" s="189"/>
      <c r="J916" s="189"/>
      <c r="K916" s="189"/>
      <c r="L916" s="189"/>
      <c r="M916" s="189"/>
      <c r="N916" s="189"/>
      <c r="O916" s="189"/>
      <c r="P916" s="189"/>
      <c r="Q916" s="189"/>
      <c r="R916" s="189"/>
      <c r="S916" s="189"/>
      <c r="T916" s="189"/>
      <c r="U916" s="189"/>
      <c r="V916" s="189"/>
      <c r="W916" s="189"/>
      <c r="X916" s="189"/>
      <c r="Y916" s="189"/>
      <c r="Z916" s="189"/>
      <c r="AA916" s="189"/>
      <c r="AB916" s="189"/>
      <c r="AC916" s="189"/>
    </row>
    <row r="917" spans="2:29" x14ac:dyDescent="0.25">
      <c r="B917" s="13" t="s">
        <v>195</v>
      </c>
      <c r="C917" s="189"/>
      <c r="D917" s="189"/>
      <c r="E917" s="189"/>
      <c r="F917" s="189"/>
      <c r="G917" s="189"/>
      <c r="H917" s="189"/>
      <c r="I917" s="189"/>
      <c r="J917" s="189"/>
      <c r="K917" s="189"/>
      <c r="L917" s="189"/>
      <c r="M917" s="189"/>
      <c r="N917" s="189"/>
      <c r="O917" s="189"/>
      <c r="P917" s="189"/>
      <c r="Q917" s="189"/>
      <c r="R917" s="189"/>
      <c r="S917" s="189"/>
      <c r="T917" s="189"/>
      <c r="U917" s="189"/>
      <c r="V917" s="189"/>
      <c r="W917" s="189"/>
      <c r="X917" s="189"/>
      <c r="Y917" s="189"/>
      <c r="Z917" s="189"/>
      <c r="AA917" s="189"/>
      <c r="AB917" s="189"/>
      <c r="AC917" s="189"/>
    </row>
    <row r="918" spans="2:29" x14ac:dyDescent="0.25">
      <c r="B918" s="13" t="s">
        <v>227</v>
      </c>
      <c r="C918" s="189"/>
      <c r="D918" s="189"/>
      <c r="E918" s="189"/>
      <c r="F918" s="189"/>
      <c r="G918" s="189"/>
      <c r="H918" s="189"/>
      <c r="I918" s="189"/>
      <c r="J918" s="189"/>
      <c r="K918" s="189"/>
      <c r="L918" s="189"/>
      <c r="M918" s="189"/>
      <c r="N918" s="189"/>
      <c r="O918" s="189"/>
      <c r="P918" s="189"/>
      <c r="Q918" s="189"/>
      <c r="R918" s="189"/>
      <c r="S918" s="189"/>
      <c r="T918" s="189"/>
      <c r="U918" s="189"/>
      <c r="V918" s="189"/>
      <c r="W918" s="189"/>
      <c r="X918" s="189"/>
      <c r="Y918" s="189"/>
      <c r="Z918" s="189"/>
      <c r="AA918" s="189"/>
      <c r="AB918" s="189"/>
      <c r="AC918" s="189"/>
    </row>
    <row r="919" spans="2:29" x14ac:dyDescent="0.25">
      <c r="B919" s="13" t="s">
        <v>233</v>
      </c>
      <c r="C919" s="189"/>
      <c r="D919" s="189"/>
      <c r="E919" s="189"/>
      <c r="F919" s="189"/>
      <c r="G919" s="189"/>
      <c r="H919" s="189"/>
      <c r="I919" s="189"/>
      <c r="J919" s="189"/>
      <c r="K919" s="189"/>
      <c r="L919" s="189"/>
      <c r="M919" s="189"/>
      <c r="N919" s="189"/>
      <c r="O919" s="189"/>
      <c r="P919" s="189"/>
      <c r="Q919" s="189"/>
      <c r="R919" s="189"/>
      <c r="S919" s="189"/>
      <c r="T919" s="189"/>
      <c r="U919" s="189"/>
      <c r="V919" s="189"/>
      <c r="W919" s="189"/>
      <c r="X919" s="189"/>
      <c r="Y919" s="189"/>
      <c r="Z919" s="189"/>
      <c r="AA919" s="189"/>
      <c r="AB919" s="189"/>
      <c r="AC919" s="189"/>
    </row>
    <row r="920" spans="2:29" x14ac:dyDescent="0.25">
      <c r="B920" s="13" t="s">
        <v>239</v>
      </c>
      <c r="C920" s="189"/>
      <c r="D920" s="189"/>
      <c r="E920" s="189"/>
      <c r="F920" s="189"/>
      <c r="G920" s="189"/>
      <c r="H920" s="189"/>
      <c r="I920" s="189"/>
      <c r="J920" s="189"/>
      <c r="K920" s="189"/>
      <c r="L920" s="189"/>
      <c r="M920" s="189"/>
      <c r="N920" s="189"/>
      <c r="O920" s="189"/>
      <c r="P920" s="189"/>
      <c r="Q920" s="189"/>
      <c r="R920" s="189"/>
      <c r="S920" s="189"/>
      <c r="T920" s="189"/>
      <c r="U920" s="189"/>
      <c r="V920" s="189"/>
      <c r="W920" s="189"/>
      <c r="X920" s="189"/>
      <c r="Y920" s="189"/>
      <c r="Z920" s="189"/>
      <c r="AA920" s="189"/>
      <c r="AB920" s="189"/>
      <c r="AC920" s="189"/>
    </row>
    <row r="921" spans="2:29" x14ac:dyDescent="0.25">
      <c r="B921" s="13" t="s">
        <v>265</v>
      </c>
      <c r="C921" s="189"/>
      <c r="D921" s="189"/>
      <c r="E921" s="189"/>
      <c r="F921" s="189"/>
      <c r="G921" s="189"/>
      <c r="H921" s="189"/>
      <c r="I921" s="189"/>
      <c r="J921" s="189"/>
      <c r="K921" s="189"/>
      <c r="L921" s="189"/>
      <c r="M921" s="189"/>
      <c r="N921" s="189"/>
      <c r="O921" s="189"/>
      <c r="P921" s="189"/>
      <c r="Q921" s="189"/>
      <c r="R921" s="189"/>
      <c r="S921" s="189"/>
      <c r="T921" s="189"/>
      <c r="U921" s="189"/>
      <c r="V921" s="189"/>
      <c r="W921" s="189"/>
      <c r="X921" s="189"/>
      <c r="Y921" s="189"/>
      <c r="Z921" s="189"/>
      <c r="AA921" s="189"/>
      <c r="AB921" s="189"/>
      <c r="AC921" s="189"/>
    </row>
    <row r="922" spans="2:29" x14ac:dyDescent="0.25">
      <c r="B922" s="13" t="s">
        <v>270</v>
      </c>
      <c r="C922" s="189"/>
      <c r="D922" s="189"/>
      <c r="E922" s="189"/>
      <c r="F922" s="189"/>
      <c r="G922" s="189"/>
      <c r="H922" s="189"/>
      <c r="I922" s="189"/>
      <c r="J922" s="189"/>
      <c r="K922" s="189"/>
      <c r="L922" s="189"/>
      <c r="M922" s="189"/>
      <c r="N922" s="189"/>
      <c r="O922" s="189"/>
      <c r="P922" s="189"/>
      <c r="Q922" s="189"/>
      <c r="R922" s="189"/>
      <c r="S922" s="189"/>
      <c r="T922" s="189"/>
      <c r="U922" s="189"/>
      <c r="V922" s="189"/>
      <c r="W922" s="189"/>
      <c r="X922" s="189"/>
      <c r="Y922" s="189"/>
      <c r="Z922" s="189"/>
      <c r="AA922" s="189"/>
      <c r="AB922" s="189"/>
      <c r="AC922" s="189"/>
    </row>
    <row r="923" spans="2:29" x14ac:dyDescent="0.25">
      <c r="B923" s="13" t="s">
        <v>277</v>
      </c>
    </row>
  </sheetData>
  <mergeCells count="68">
    <mergeCell ref="B867:X867"/>
    <mergeCell ref="B895:AB905"/>
    <mergeCell ref="B810:X810"/>
    <mergeCell ref="B838:AB848"/>
    <mergeCell ref="B754:X754"/>
    <mergeCell ref="B782:AB792"/>
    <mergeCell ref="B692:X692"/>
    <mergeCell ref="Z693:Z695"/>
    <mergeCell ref="AA693:AA695"/>
    <mergeCell ref="AB693:AB695"/>
    <mergeCell ref="B727:AB737"/>
    <mergeCell ref="B632:X632"/>
    <mergeCell ref="Z633:Z635"/>
    <mergeCell ref="AA633:AA635"/>
    <mergeCell ref="AB633:AB635"/>
    <mergeCell ref="B667:AB676"/>
    <mergeCell ref="B515:X515"/>
    <mergeCell ref="Z516:Z518"/>
    <mergeCell ref="AA516:AA518"/>
    <mergeCell ref="AB516:AB518"/>
    <mergeCell ref="B550:AB559"/>
    <mergeCell ref="B402:X402"/>
    <mergeCell ref="Z403:Z405"/>
    <mergeCell ref="AA403:AA405"/>
    <mergeCell ref="AB403:AB405"/>
    <mergeCell ref="B437:AB446"/>
    <mergeCell ref="AB347:AB349"/>
    <mergeCell ref="Z117:Z119"/>
    <mergeCell ref="AA117:AA119"/>
    <mergeCell ref="AB117:AB119"/>
    <mergeCell ref="B290:X290"/>
    <mergeCell ref="Z291:Z293"/>
    <mergeCell ref="AA291:AA293"/>
    <mergeCell ref="AB291:AB293"/>
    <mergeCell ref="B58:X58"/>
    <mergeCell ref="B1:AB1"/>
    <mergeCell ref="B2:AB2"/>
    <mergeCell ref="B3:AB3"/>
    <mergeCell ref="AA6:AA8"/>
    <mergeCell ref="AB6:AB8"/>
    <mergeCell ref="Z6:Z8"/>
    <mergeCell ref="B5:X5"/>
    <mergeCell ref="B381:AB389"/>
    <mergeCell ref="Z59:Z61"/>
    <mergeCell ref="AA59:AA61"/>
    <mergeCell ref="AB59:AB61"/>
    <mergeCell ref="B232:X232"/>
    <mergeCell ref="Z233:Z235"/>
    <mergeCell ref="AA233:AA235"/>
    <mergeCell ref="AB233:AB235"/>
    <mergeCell ref="B174:X174"/>
    <mergeCell ref="Z175:Z177"/>
    <mergeCell ref="AA175:AA177"/>
    <mergeCell ref="AB175:AB177"/>
    <mergeCell ref="B116:X116"/>
    <mergeCell ref="B346:X346"/>
    <mergeCell ref="Z347:Z349"/>
    <mergeCell ref="AA347:AA349"/>
    <mergeCell ref="B458:X458"/>
    <mergeCell ref="Z459:Z461"/>
    <mergeCell ref="AA459:AA461"/>
    <mergeCell ref="AB459:AB461"/>
    <mergeCell ref="B493:AB502"/>
    <mergeCell ref="B573:X573"/>
    <mergeCell ref="Z574:Z576"/>
    <mergeCell ref="AA574:AA576"/>
    <mergeCell ref="AB574:AB576"/>
    <mergeCell ref="B608:AB617"/>
  </mergeCells>
  <pageMargins left="0.7" right="0.7" top="0.75" bottom="0.75" header="0.3" footer="0.3"/>
  <pageSetup scale="55"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AX31"/>
  <sheetViews>
    <sheetView zoomScale="80" zoomScaleNormal="80" workbookViewId="0">
      <pane xSplit="2" topLeftCell="W1" activePane="topRight" state="frozen"/>
      <selection pane="topRight"/>
    </sheetView>
  </sheetViews>
  <sheetFormatPr baseColWidth="10" defaultRowHeight="15" x14ac:dyDescent="0.25"/>
  <cols>
    <col min="1" max="1" width="2.85546875" customWidth="1"/>
  </cols>
  <sheetData>
    <row r="2" spans="2:50" x14ac:dyDescent="0.25">
      <c r="C2" s="203">
        <v>2005</v>
      </c>
      <c r="D2" s="204"/>
      <c r="E2" s="205"/>
      <c r="F2" s="203">
        <v>2006</v>
      </c>
      <c r="G2" s="204"/>
      <c r="H2" s="205"/>
      <c r="I2" s="203">
        <v>2007</v>
      </c>
      <c r="J2" s="204"/>
      <c r="K2" s="205"/>
      <c r="L2" s="203">
        <v>2008</v>
      </c>
      <c r="M2" s="204"/>
      <c r="N2" s="205"/>
      <c r="O2" s="203">
        <v>2009</v>
      </c>
      <c r="P2" s="204"/>
      <c r="Q2" s="205"/>
      <c r="R2" s="203">
        <v>2010</v>
      </c>
      <c r="S2" s="204"/>
      <c r="T2" s="205"/>
      <c r="U2" s="203">
        <v>2011</v>
      </c>
      <c r="V2" s="204"/>
      <c r="W2" s="205"/>
      <c r="X2" s="203">
        <v>2012</v>
      </c>
      <c r="Y2" s="204"/>
      <c r="Z2" s="205"/>
      <c r="AA2" s="203">
        <v>2013</v>
      </c>
      <c r="AB2" s="204"/>
      <c r="AC2" s="205"/>
      <c r="AD2" s="203">
        <v>2014</v>
      </c>
      <c r="AE2" s="204"/>
      <c r="AF2" s="205"/>
      <c r="AG2" s="203">
        <v>2015</v>
      </c>
      <c r="AH2" s="204"/>
      <c r="AI2" s="205"/>
      <c r="AJ2" s="203">
        <v>2016</v>
      </c>
      <c r="AK2" s="204"/>
      <c r="AL2" s="205"/>
      <c r="AM2" s="203">
        <v>2017</v>
      </c>
      <c r="AN2" s="204"/>
      <c r="AO2" s="205"/>
      <c r="AP2" s="203">
        <v>2018</v>
      </c>
      <c r="AQ2" s="204"/>
      <c r="AR2" s="205"/>
      <c r="AS2" s="203">
        <v>2019</v>
      </c>
      <c r="AT2" s="204"/>
      <c r="AU2" s="205"/>
      <c r="AV2" s="203">
        <v>2020</v>
      </c>
      <c r="AW2" s="204"/>
      <c r="AX2" s="205"/>
    </row>
    <row r="3" spans="2:50" x14ac:dyDescent="0.25">
      <c r="C3" s="206" t="s">
        <v>38</v>
      </c>
      <c r="D3" s="207" t="s">
        <v>145</v>
      </c>
      <c r="E3" s="208" t="s">
        <v>146</v>
      </c>
      <c r="F3" s="206" t="s">
        <v>38</v>
      </c>
      <c r="G3" s="207" t="s">
        <v>145</v>
      </c>
      <c r="H3" s="208" t="s">
        <v>146</v>
      </c>
      <c r="I3" s="206" t="s">
        <v>38</v>
      </c>
      <c r="J3" s="207" t="s">
        <v>145</v>
      </c>
      <c r="K3" s="208" t="s">
        <v>146</v>
      </c>
      <c r="L3" s="206" t="s">
        <v>38</v>
      </c>
      <c r="M3" s="207" t="s">
        <v>145</v>
      </c>
      <c r="N3" s="208" t="s">
        <v>146</v>
      </c>
      <c r="O3" s="206" t="s">
        <v>38</v>
      </c>
      <c r="P3" s="207" t="s">
        <v>145</v>
      </c>
      <c r="Q3" s="208" t="s">
        <v>146</v>
      </c>
      <c r="R3" s="206" t="s">
        <v>38</v>
      </c>
      <c r="S3" s="207" t="s">
        <v>145</v>
      </c>
      <c r="T3" s="208" t="s">
        <v>146</v>
      </c>
      <c r="U3" s="206" t="s">
        <v>38</v>
      </c>
      <c r="V3" s="207" t="s">
        <v>145</v>
      </c>
      <c r="W3" s="208" t="s">
        <v>146</v>
      </c>
      <c r="X3" s="206" t="s">
        <v>38</v>
      </c>
      <c r="Y3" s="207" t="s">
        <v>145</v>
      </c>
      <c r="Z3" s="208" t="s">
        <v>146</v>
      </c>
      <c r="AA3" s="206" t="s">
        <v>38</v>
      </c>
      <c r="AB3" s="207" t="s">
        <v>145</v>
      </c>
      <c r="AC3" s="208" t="s">
        <v>146</v>
      </c>
      <c r="AD3" s="206" t="s">
        <v>38</v>
      </c>
      <c r="AE3" s="207" t="s">
        <v>145</v>
      </c>
      <c r="AF3" s="208" t="s">
        <v>146</v>
      </c>
      <c r="AG3" s="206" t="s">
        <v>38</v>
      </c>
      <c r="AH3" s="207" t="s">
        <v>145</v>
      </c>
      <c r="AI3" s="208" t="s">
        <v>146</v>
      </c>
      <c r="AJ3" s="206" t="s">
        <v>38</v>
      </c>
      <c r="AK3" s="207" t="s">
        <v>145</v>
      </c>
      <c r="AL3" s="208" t="s">
        <v>146</v>
      </c>
      <c r="AM3" s="206" t="s">
        <v>38</v>
      </c>
      <c r="AN3" s="207" t="s">
        <v>145</v>
      </c>
      <c r="AO3" s="208" t="s">
        <v>146</v>
      </c>
      <c r="AP3" s="206" t="s">
        <v>38</v>
      </c>
      <c r="AQ3" s="207" t="s">
        <v>145</v>
      </c>
      <c r="AR3" s="208" t="s">
        <v>146</v>
      </c>
      <c r="AS3" s="206" t="s">
        <v>38</v>
      </c>
      <c r="AT3" s="207" t="s">
        <v>145</v>
      </c>
      <c r="AU3" s="208" t="s">
        <v>146</v>
      </c>
      <c r="AV3" s="206" t="s">
        <v>38</v>
      </c>
      <c r="AW3" s="207" t="s">
        <v>145</v>
      </c>
      <c r="AX3" s="208" t="s">
        <v>146</v>
      </c>
    </row>
    <row r="4" spans="2:50" x14ac:dyDescent="0.25">
      <c r="B4" s="189" t="s">
        <v>147</v>
      </c>
      <c r="C4" s="209"/>
      <c r="D4" s="210"/>
      <c r="E4" s="211"/>
      <c r="F4" s="209"/>
      <c r="G4" s="210"/>
      <c r="H4" s="211"/>
      <c r="I4" s="209"/>
      <c r="J4" s="210"/>
      <c r="K4" s="211"/>
      <c r="L4" s="209"/>
      <c r="M4" s="210"/>
      <c r="N4" s="211"/>
      <c r="O4" s="209"/>
      <c r="P4" s="210"/>
      <c r="Q4" s="211"/>
      <c r="R4" s="209"/>
      <c r="S4" s="210"/>
      <c r="T4" s="211"/>
      <c r="U4" s="209"/>
      <c r="V4" s="210"/>
      <c r="W4" s="211"/>
      <c r="X4" s="209"/>
      <c r="Y4" s="210"/>
      <c r="Z4" s="211"/>
      <c r="AA4" s="209"/>
      <c r="AB4" s="210"/>
      <c r="AC4" s="211"/>
      <c r="AD4" s="209"/>
      <c r="AE4" s="210"/>
      <c r="AF4" s="211"/>
      <c r="AG4" s="209"/>
      <c r="AH4" s="210"/>
      <c r="AI4" s="211"/>
      <c r="AJ4" s="209"/>
      <c r="AK4" s="210"/>
      <c r="AL4" s="211"/>
      <c r="AM4" s="209"/>
      <c r="AN4" s="210"/>
      <c r="AO4" s="211"/>
      <c r="AP4" s="209"/>
      <c r="AQ4" s="210"/>
      <c r="AR4" s="211"/>
      <c r="AS4" s="209"/>
      <c r="AT4" s="210"/>
      <c r="AU4" s="211"/>
      <c r="AV4" s="209"/>
      <c r="AW4" s="210"/>
      <c r="AX4" s="211"/>
    </row>
    <row r="5" spans="2:50" x14ac:dyDescent="0.25">
      <c r="B5" s="212">
        <v>0</v>
      </c>
      <c r="C5" s="215">
        <v>2315</v>
      </c>
      <c r="D5" s="216">
        <v>1157</v>
      </c>
      <c r="E5" s="217">
        <v>1158</v>
      </c>
      <c r="F5" s="215">
        <v>2319</v>
      </c>
      <c r="G5" s="216">
        <v>1159</v>
      </c>
      <c r="H5" s="217">
        <v>1160</v>
      </c>
      <c r="I5" s="215">
        <v>2331</v>
      </c>
      <c r="J5" s="216">
        <v>1169</v>
      </c>
      <c r="K5" s="217">
        <v>1162</v>
      </c>
      <c r="L5" s="215">
        <v>2358</v>
      </c>
      <c r="M5" s="216">
        <v>1192</v>
      </c>
      <c r="N5" s="217">
        <v>1166</v>
      </c>
      <c r="O5" s="215">
        <v>2403</v>
      </c>
      <c r="P5" s="216">
        <v>1225</v>
      </c>
      <c r="Q5" s="217">
        <v>1178</v>
      </c>
      <c r="R5" s="215">
        <v>2458</v>
      </c>
      <c r="S5" s="216">
        <v>1264</v>
      </c>
      <c r="T5" s="217">
        <v>1194</v>
      </c>
      <c r="U5" s="215">
        <v>2501</v>
      </c>
      <c r="V5" s="216">
        <v>1290</v>
      </c>
      <c r="W5" s="217">
        <v>1211</v>
      </c>
      <c r="X5" s="215">
        <v>2537</v>
      </c>
      <c r="Y5" s="216">
        <v>1309</v>
      </c>
      <c r="Z5" s="217">
        <v>1228</v>
      </c>
      <c r="AA5" s="215">
        <v>2561</v>
      </c>
      <c r="AB5" s="216">
        <v>1315</v>
      </c>
      <c r="AC5" s="217">
        <v>1246</v>
      </c>
      <c r="AD5" s="215">
        <v>2586</v>
      </c>
      <c r="AE5" s="216">
        <v>1320</v>
      </c>
      <c r="AF5" s="217">
        <v>1266</v>
      </c>
      <c r="AG5" s="215">
        <v>2610</v>
      </c>
      <c r="AH5" s="216">
        <v>1324</v>
      </c>
      <c r="AI5" s="217">
        <v>1286</v>
      </c>
      <c r="AJ5" s="215">
        <v>2638</v>
      </c>
      <c r="AK5" s="216">
        <v>1335</v>
      </c>
      <c r="AL5" s="217">
        <v>1303</v>
      </c>
      <c r="AM5" s="215">
        <v>2666</v>
      </c>
      <c r="AN5" s="216">
        <v>1349</v>
      </c>
      <c r="AO5" s="217">
        <v>1317</v>
      </c>
      <c r="AP5" s="215">
        <v>2693</v>
      </c>
      <c r="AQ5" s="216">
        <v>1368</v>
      </c>
      <c r="AR5" s="217">
        <v>1325</v>
      </c>
      <c r="AS5" s="215">
        <v>2720</v>
      </c>
      <c r="AT5" s="216">
        <v>1391</v>
      </c>
      <c r="AU5" s="217">
        <v>1329</v>
      </c>
      <c r="AV5" s="215">
        <v>2751</v>
      </c>
      <c r="AW5" s="216">
        <v>1420</v>
      </c>
      <c r="AX5" s="217">
        <v>1331</v>
      </c>
    </row>
    <row r="6" spans="2:50" x14ac:dyDescent="0.25">
      <c r="B6" s="213">
        <v>1</v>
      </c>
      <c r="C6" s="218">
        <v>2380</v>
      </c>
      <c r="D6" s="219">
        <v>1198</v>
      </c>
      <c r="E6" s="220">
        <v>1182</v>
      </c>
      <c r="F6" s="218">
        <v>2380</v>
      </c>
      <c r="G6" s="219">
        <v>1198</v>
      </c>
      <c r="H6" s="220">
        <v>1182</v>
      </c>
      <c r="I6" s="218">
        <v>2386</v>
      </c>
      <c r="J6" s="219">
        <v>1203</v>
      </c>
      <c r="K6" s="220">
        <v>1183</v>
      </c>
      <c r="L6" s="218">
        <v>2399</v>
      </c>
      <c r="M6" s="219">
        <v>1214</v>
      </c>
      <c r="N6" s="220">
        <v>1185</v>
      </c>
      <c r="O6" s="218">
        <v>2423</v>
      </c>
      <c r="P6" s="219">
        <v>1232</v>
      </c>
      <c r="Q6" s="220">
        <v>1191</v>
      </c>
      <c r="R6" s="218">
        <v>2457</v>
      </c>
      <c r="S6" s="219">
        <v>1256</v>
      </c>
      <c r="T6" s="220">
        <v>1201</v>
      </c>
      <c r="U6" s="218">
        <v>2487</v>
      </c>
      <c r="V6" s="219">
        <v>1273</v>
      </c>
      <c r="W6" s="220">
        <v>1214</v>
      </c>
      <c r="X6" s="218">
        <v>2514</v>
      </c>
      <c r="Y6" s="219">
        <v>1288</v>
      </c>
      <c r="Z6" s="220">
        <v>1226</v>
      </c>
      <c r="AA6" s="218">
        <v>2540</v>
      </c>
      <c r="AB6" s="219">
        <v>1299</v>
      </c>
      <c r="AC6" s="220">
        <v>1241</v>
      </c>
      <c r="AD6" s="218">
        <v>2566</v>
      </c>
      <c r="AE6" s="219">
        <v>1309</v>
      </c>
      <c r="AF6" s="220">
        <v>1257</v>
      </c>
      <c r="AG6" s="218">
        <v>2592</v>
      </c>
      <c r="AH6" s="219">
        <v>1319</v>
      </c>
      <c r="AI6" s="220">
        <v>1273</v>
      </c>
      <c r="AJ6" s="218">
        <v>2620</v>
      </c>
      <c r="AK6" s="219">
        <v>1331</v>
      </c>
      <c r="AL6" s="220">
        <v>1289</v>
      </c>
      <c r="AM6" s="218">
        <v>2648</v>
      </c>
      <c r="AN6" s="219">
        <v>1345</v>
      </c>
      <c r="AO6" s="220">
        <v>1303</v>
      </c>
      <c r="AP6" s="218">
        <v>2677</v>
      </c>
      <c r="AQ6" s="219">
        <v>1362</v>
      </c>
      <c r="AR6" s="220">
        <v>1315</v>
      </c>
      <c r="AS6" s="218">
        <v>2704</v>
      </c>
      <c r="AT6" s="219">
        <v>1380</v>
      </c>
      <c r="AU6" s="220">
        <v>1324</v>
      </c>
      <c r="AV6" s="218">
        <v>2733</v>
      </c>
      <c r="AW6" s="219">
        <v>1402</v>
      </c>
      <c r="AX6" s="220">
        <v>1331</v>
      </c>
    </row>
    <row r="7" spans="2:50" x14ac:dyDescent="0.25">
      <c r="B7" s="212">
        <v>2</v>
      </c>
      <c r="C7" s="215">
        <v>2435</v>
      </c>
      <c r="D7" s="216">
        <v>1232</v>
      </c>
      <c r="E7" s="217">
        <v>1203</v>
      </c>
      <c r="F7" s="215">
        <v>2435</v>
      </c>
      <c r="G7" s="216">
        <v>1232</v>
      </c>
      <c r="H7" s="217">
        <v>1203</v>
      </c>
      <c r="I7" s="215">
        <v>2434</v>
      </c>
      <c r="J7" s="216">
        <v>1232</v>
      </c>
      <c r="K7" s="217">
        <v>1202</v>
      </c>
      <c r="L7" s="215">
        <v>2436</v>
      </c>
      <c r="M7" s="216">
        <v>1234</v>
      </c>
      <c r="N7" s="217">
        <v>1202</v>
      </c>
      <c r="O7" s="215">
        <v>2444</v>
      </c>
      <c r="P7" s="216">
        <v>1240</v>
      </c>
      <c r="Q7" s="217">
        <v>1204</v>
      </c>
      <c r="R7" s="215">
        <v>2461</v>
      </c>
      <c r="S7" s="216">
        <v>1251</v>
      </c>
      <c r="T7" s="217">
        <v>1210</v>
      </c>
      <c r="U7" s="215">
        <v>2478</v>
      </c>
      <c r="V7" s="216">
        <v>1261</v>
      </c>
      <c r="W7" s="217">
        <v>1217</v>
      </c>
      <c r="X7" s="215">
        <v>2500</v>
      </c>
      <c r="Y7" s="216">
        <v>1273</v>
      </c>
      <c r="Z7" s="217">
        <v>1227</v>
      </c>
      <c r="AA7" s="215">
        <v>2523</v>
      </c>
      <c r="AB7" s="216">
        <v>1286</v>
      </c>
      <c r="AC7" s="217">
        <v>1237</v>
      </c>
      <c r="AD7" s="215">
        <v>2549</v>
      </c>
      <c r="AE7" s="216">
        <v>1299</v>
      </c>
      <c r="AF7" s="217">
        <v>1250</v>
      </c>
      <c r="AG7" s="215">
        <v>2576</v>
      </c>
      <c r="AH7" s="216">
        <v>1313</v>
      </c>
      <c r="AI7" s="217">
        <v>1263</v>
      </c>
      <c r="AJ7" s="215">
        <v>2603</v>
      </c>
      <c r="AK7" s="216">
        <v>1326</v>
      </c>
      <c r="AL7" s="217">
        <v>1277</v>
      </c>
      <c r="AM7" s="215">
        <v>2632</v>
      </c>
      <c r="AN7" s="216">
        <v>1340</v>
      </c>
      <c r="AO7" s="217">
        <v>1292</v>
      </c>
      <c r="AP7" s="215">
        <v>2661</v>
      </c>
      <c r="AQ7" s="216">
        <v>1355</v>
      </c>
      <c r="AR7" s="217">
        <v>1306</v>
      </c>
      <c r="AS7" s="215">
        <v>2689</v>
      </c>
      <c r="AT7" s="216">
        <v>1370</v>
      </c>
      <c r="AU7" s="217">
        <v>1319</v>
      </c>
      <c r="AV7" s="215">
        <v>2715</v>
      </c>
      <c r="AW7" s="216">
        <v>1386</v>
      </c>
      <c r="AX7" s="217">
        <v>1329</v>
      </c>
    </row>
    <row r="8" spans="2:50" x14ac:dyDescent="0.25">
      <c r="B8" s="213">
        <v>3</v>
      </c>
      <c r="C8" s="218">
        <v>2481</v>
      </c>
      <c r="D8" s="219">
        <v>1259</v>
      </c>
      <c r="E8" s="220">
        <v>1222</v>
      </c>
      <c r="F8" s="218">
        <v>2482</v>
      </c>
      <c r="G8" s="219">
        <v>1260</v>
      </c>
      <c r="H8" s="220">
        <v>1222</v>
      </c>
      <c r="I8" s="218">
        <v>2477</v>
      </c>
      <c r="J8" s="219">
        <v>1257</v>
      </c>
      <c r="K8" s="220">
        <v>1220</v>
      </c>
      <c r="L8" s="218">
        <v>2469</v>
      </c>
      <c r="M8" s="219">
        <v>1252</v>
      </c>
      <c r="N8" s="220">
        <v>1217</v>
      </c>
      <c r="O8" s="218">
        <v>2465</v>
      </c>
      <c r="P8" s="219">
        <v>1249</v>
      </c>
      <c r="Q8" s="220">
        <v>1216</v>
      </c>
      <c r="R8" s="218">
        <v>2467</v>
      </c>
      <c r="S8" s="219">
        <v>1249</v>
      </c>
      <c r="T8" s="220">
        <v>1218</v>
      </c>
      <c r="U8" s="218">
        <v>2476</v>
      </c>
      <c r="V8" s="219">
        <v>1254</v>
      </c>
      <c r="W8" s="220">
        <v>1222</v>
      </c>
      <c r="X8" s="218">
        <v>2490</v>
      </c>
      <c r="Y8" s="219">
        <v>1262</v>
      </c>
      <c r="Z8" s="220">
        <v>1228</v>
      </c>
      <c r="AA8" s="218">
        <v>2510</v>
      </c>
      <c r="AB8" s="219">
        <v>1275</v>
      </c>
      <c r="AC8" s="220">
        <v>1235</v>
      </c>
      <c r="AD8" s="218">
        <v>2534</v>
      </c>
      <c r="AE8" s="219">
        <v>1290</v>
      </c>
      <c r="AF8" s="220">
        <v>1244</v>
      </c>
      <c r="AG8" s="218">
        <v>2562</v>
      </c>
      <c r="AH8" s="219">
        <v>1307</v>
      </c>
      <c r="AI8" s="220">
        <v>1255</v>
      </c>
      <c r="AJ8" s="218">
        <v>2589</v>
      </c>
      <c r="AK8" s="219">
        <v>1321</v>
      </c>
      <c r="AL8" s="220">
        <v>1268</v>
      </c>
      <c r="AM8" s="218">
        <v>2617</v>
      </c>
      <c r="AN8" s="219">
        <v>1335</v>
      </c>
      <c r="AO8" s="220">
        <v>1282</v>
      </c>
      <c r="AP8" s="218">
        <v>2645</v>
      </c>
      <c r="AQ8" s="219">
        <v>1347</v>
      </c>
      <c r="AR8" s="220">
        <v>1298</v>
      </c>
      <c r="AS8" s="218">
        <v>2673</v>
      </c>
      <c r="AT8" s="219">
        <v>1360</v>
      </c>
      <c r="AU8" s="220">
        <v>1313</v>
      </c>
      <c r="AV8" s="218">
        <v>2699</v>
      </c>
      <c r="AW8" s="219">
        <v>1372</v>
      </c>
      <c r="AX8" s="220">
        <v>1327</v>
      </c>
    </row>
    <row r="9" spans="2:50" x14ac:dyDescent="0.25">
      <c r="B9" s="212">
        <v>4</v>
      </c>
      <c r="C9" s="215">
        <v>2518</v>
      </c>
      <c r="D9" s="216">
        <v>1280</v>
      </c>
      <c r="E9" s="217">
        <v>1238</v>
      </c>
      <c r="F9" s="215">
        <v>2521</v>
      </c>
      <c r="G9" s="216">
        <v>1282</v>
      </c>
      <c r="H9" s="217">
        <v>1239</v>
      </c>
      <c r="I9" s="215">
        <v>2515</v>
      </c>
      <c r="J9" s="216">
        <v>1278</v>
      </c>
      <c r="K9" s="217">
        <v>1237</v>
      </c>
      <c r="L9" s="215">
        <v>2501</v>
      </c>
      <c r="M9" s="216">
        <v>1268</v>
      </c>
      <c r="N9" s="217">
        <v>1233</v>
      </c>
      <c r="O9" s="215">
        <v>2487</v>
      </c>
      <c r="P9" s="216">
        <v>1258</v>
      </c>
      <c r="Q9" s="217">
        <v>1229</v>
      </c>
      <c r="R9" s="215">
        <v>2477</v>
      </c>
      <c r="S9" s="216">
        <v>1250</v>
      </c>
      <c r="T9" s="217">
        <v>1227</v>
      </c>
      <c r="U9" s="215">
        <v>2477</v>
      </c>
      <c r="V9" s="216">
        <v>1250</v>
      </c>
      <c r="W9" s="217">
        <v>1227</v>
      </c>
      <c r="X9" s="215">
        <v>2485</v>
      </c>
      <c r="Y9" s="216">
        <v>1255</v>
      </c>
      <c r="Z9" s="217">
        <v>1230</v>
      </c>
      <c r="AA9" s="215">
        <v>2503</v>
      </c>
      <c r="AB9" s="216">
        <v>1268</v>
      </c>
      <c r="AC9" s="217">
        <v>1235</v>
      </c>
      <c r="AD9" s="215">
        <v>2524</v>
      </c>
      <c r="AE9" s="216">
        <v>1283</v>
      </c>
      <c r="AF9" s="217">
        <v>1241</v>
      </c>
      <c r="AG9" s="215">
        <v>2550</v>
      </c>
      <c r="AH9" s="216">
        <v>1301</v>
      </c>
      <c r="AI9" s="217">
        <v>1249</v>
      </c>
      <c r="AJ9" s="215">
        <v>2576</v>
      </c>
      <c r="AK9" s="216">
        <v>1315</v>
      </c>
      <c r="AL9" s="217">
        <v>1261</v>
      </c>
      <c r="AM9" s="215">
        <v>2603</v>
      </c>
      <c r="AN9" s="216">
        <v>1328</v>
      </c>
      <c r="AO9" s="217">
        <v>1275</v>
      </c>
      <c r="AP9" s="215">
        <v>2630</v>
      </c>
      <c r="AQ9" s="216">
        <v>1339</v>
      </c>
      <c r="AR9" s="217">
        <v>1291</v>
      </c>
      <c r="AS9" s="215">
        <v>2658</v>
      </c>
      <c r="AT9" s="216">
        <v>1350</v>
      </c>
      <c r="AU9" s="217">
        <v>1308</v>
      </c>
      <c r="AV9" s="215">
        <v>2682</v>
      </c>
      <c r="AW9" s="216">
        <v>1359</v>
      </c>
      <c r="AX9" s="217">
        <v>1323</v>
      </c>
    </row>
    <row r="10" spans="2:50" x14ac:dyDescent="0.25">
      <c r="B10" s="213">
        <v>5</v>
      </c>
      <c r="C10" s="218">
        <v>2546</v>
      </c>
      <c r="D10" s="219">
        <v>1299</v>
      </c>
      <c r="E10" s="220">
        <v>1247</v>
      </c>
      <c r="F10" s="218">
        <v>2548</v>
      </c>
      <c r="G10" s="219">
        <v>1301</v>
      </c>
      <c r="H10" s="220">
        <v>1247</v>
      </c>
      <c r="I10" s="218">
        <v>2537</v>
      </c>
      <c r="J10" s="219">
        <v>1292</v>
      </c>
      <c r="K10" s="220">
        <v>1245</v>
      </c>
      <c r="L10" s="218">
        <v>2517</v>
      </c>
      <c r="M10" s="219">
        <v>1277</v>
      </c>
      <c r="N10" s="220">
        <v>1240</v>
      </c>
      <c r="O10" s="218">
        <v>2492</v>
      </c>
      <c r="P10" s="219">
        <v>1259</v>
      </c>
      <c r="Q10" s="220">
        <v>1233</v>
      </c>
      <c r="R10" s="218">
        <v>2472</v>
      </c>
      <c r="S10" s="219">
        <v>1242</v>
      </c>
      <c r="T10" s="220">
        <v>1230</v>
      </c>
      <c r="U10" s="218">
        <v>2463</v>
      </c>
      <c r="V10" s="219">
        <v>1236</v>
      </c>
      <c r="W10" s="220">
        <v>1227</v>
      </c>
      <c r="X10" s="218">
        <v>2470</v>
      </c>
      <c r="Y10" s="219">
        <v>1240</v>
      </c>
      <c r="Z10" s="220">
        <v>1230</v>
      </c>
      <c r="AA10" s="218">
        <v>2486</v>
      </c>
      <c r="AB10" s="219">
        <v>1256</v>
      </c>
      <c r="AC10" s="220">
        <v>1230</v>
      </c>
      <c r="AD10" s="218">
        <v>2508</v>
      </c>
      <c r="AE10" s="219">
        <v>1274</v>
      </c>
      <c r="AF10" s="220">
        <v>1234</v>
      </c>
      <c r="AG10" s="218">
        <v>2536</v>
      </c>
      <c r="AH10" s="219">
        <v>1296</v>
      </c>
      <c r="AI10" s="220">
        <v>1240</v>
      </c>
      <c r="AJ10" s="218">
        <v>2563</v>
      </c>
      <c r="AK10" s="219">
        <v>1311</v>
      </c>
      <c r="AL10" s="220">
        <v>1252</v>
      </c>
      <c r="AM10" s="218">
        <v>2591</v>
      </c>
      <c r="AN10" s="219">
        <v>1325</v>
      </c>
      <c r="AO10" s="220">
        <v>1266</v>
      </c>
      <c r="AP10" s="218">
        <v>2619</v>
      </c>
      <c r="AQ10" s="219">
        <v>1334</v>
      </c>
      <c r="AR10" s="220">
        <v>1285</v>
      </c>
      <c r="AS10" s="218">
        <v>2646</v>
      </c>
      <c r="AT10" s="219">
        <v>1341</v>
      </c>
      <c r="AU10" s="220">
        <v>1305</v>
      </c>
      <c r="AV10" s="218">
        <v>2670</v>
      </c>
      <c r="AW10" s="219">
        <v>1346</v>
      </c>
      <c r="AX10" s="220">
        <v>1324</v>
      </c>
    </row>
    <row r="11" spans="2:50" x14ac:dyDescent="0.25">
      <c r="B11" s="212">
        <v>6</v>
      </c>
      <c r="C11" s="215">
        <v>2563</v>
      </c>
      <c r="D11" s="216">
        <v>1306</v>
      </c>
      <c r="E11" s="217">
        <v>1257</v>
      </c>
      <c r="F11" s="215">
        <v>2573</v>
      </c>
      <c r="G11" s="216">
        <v>1312</v>
      </c>
      <c r="H11" s="217">
        <v>1261</v>
      </c>
      <c r="I11" s="215">
        <v>2564</v>
      </c>
      <c r="J11" s="216">
        <v>1306</v>
      </c>
      <c r="K11" s="217">
        <v>1258</v>
      </c>
      <c r="L11" s="215">
        <v>2543</v>
      </c>
      <c r="M11" s="216">
        <v>1290</v>
      </c>
      <c r="N11" s="217">
        <v>1253</v>
      </c>
      <c r="O11" s="215">
        <v>2516</v>
      </c>
      <c r="P11" s="216">
        <v>1270</v>
      </c>
      <c r="Q11" s="217">
        <v>1246</v>
      </c>
      <c r="R11" s="215">
        <v>2491</v>
      </c>
      <c r="S11" s="216">
        <v>1251</v>
      </c>
      <c r="T11" s="217">
        <v>1240</v>
      </c>
      <c r="U11" s="215">
        <v>2480</v>
      </c>
      <c r="V11" s="216">
        <v>1244</v>
      </c>
      <c r="W11" s="217">
        <v>1236</v>
      </c>
      <c r="X11" s="215">
        <v>2478</v>
      </c>
      <c r="Y11" s="216">
        <v>1244</v>
      </c>
      <c r="Z11" s="217">
        <v>1234</v>
      </c>
      <c r="AA11" s="215">
        <v>2489</v>
      </c>
      <c r="AB11" s="216">
        <v>1255</v>
      </c>
      <c r="AC11" s="217">
        <v>1234</v>
      </c>
      <c r="AD11" s="215">
        <v>2507</v>
      </c>
      <c r="AE11" s="216">
        <v>1271</v>
      </c>
      <c r="AF11" s="217">
        <v>1236</v>
      </c>
      <c r="AG11" s="215">
        <v>2532</v>
      </c>
      <c r="AH11" s="216">
        <v>1291</v>
      </c>
      <c r="AI11" s="217">
        <v>1241</v>
      </c>
      <c r="AJ11" s="215">
        <v>2553</v>
      </c>
      <c r="AK11" s="216">
        <v>1304</v>
      </c>
      <c r="AL11" s="217">
        <v>1249</v>
      </c>
      <c r="AM11" s="215">
        <v>2579</v>
      </c>
      <c r="AN11" s="216">
        <v>1316</v>
      </c>
      <c r="AO11" s="217">
        <v>1263</v>
      </c>
      <c r="AP11" s="215">
        <v>2604</v>
      </c>
      <c r="AQ11" s="216">
        <v>1325</v>
      </c>
      <c r="AR11" s="217">
        <v>1279</v>
      </c>
      <c r="AS11" s="215">
        <v>2631</v>
      </c>
      <c r="AT11" s="216">
        <v>1333</v>
      </c>
      <c r="AU11" s="217">
        <v>1298</v>
      </c>
      <c r="AV11" s="215">
        <v>2654</v>
      </c>
      <c r="AW11" s="216">
        <v>1338</v>
      </c>
      <c r="AX11" s="217">
        <v>1316</v>
      </c>
    </row>
    <row r="12" spans="2:50" x14ac:dyDescent="0.25">
      <c r="B12" s="213">
        <v>7</v>
      </c>
      <c r="C12" s="218">
        <v>2570</v>
      </c>
      <c r="D12" s="219">
        <v>1306</v>
      </c>
      <c r="E12" s="220">
        <v>1264</v>
      </c>
      <c r="F12" s="218">
        <v>2587</v>
      </c>
      <c r="G12" s="219">
        <v>1316</v>
      </c>
      <c r="H12" s="220">
        <v>1271</v>
      </c>
      <c r="I12" s="218">
        <v>2584</v>
      </c>
      <c r="J12" s="219">
        <v>1314</v>
      </c>
      <c r="K12" s="220">
        <v>1270</v>
      </c>
      <c r="L12" s="218">
        <v>2568</v>
      </c>
      <c r="M12" s="219">
        <v>1302</v>
      </c>
      <c r="N12" s="220">
        <v>1266</v>
      </c>
      <c r="O12" s="218">
        <v>2542</v>
      </c>
      <c r="P12" s="219">
        <v>1283</v>
      </c>
      <c r="Q12" s="220">
        <v>1259</v>
      </c>
      <c r="R12" s="218">
        <v>2515</v>
      </c>
      <c r="S12" s="219">
        <v>1264</v>
      </c>
      <c r="T12" s="220">
        <v>1251</v>
      </c>
      <c r="U12" s="218">
        <v>2500</v>
      </c>
      <c r="V12" s="219">
        <v>1255</v>
      </c>
      <c r="W12" s="220">
        <v>1245</v>
      </c>
      <c r="X12" s="218">
        <v>2493</v>
      </c>
      <c r="Y12" s="219">
        <v>1252</v>
      </c>
      <c r="Z12" s="220">
        <v>1241</v>
      </c>
      <c r="AA12" s="218">
        <v>2499</v>
      </c>
      <c r="AB12" s="219">
        <v>1259</v>
      </c>
      <c r="AC12" s="220">
        <v>1240</v>
      </c>
      <c r="AD12" s="218">
        <v>2510</v>
      </c>
      <c r="AE12" s="219">
        <v>1270</v>
      </c>
      <c r="AF12" s="220">
        <v>1240</v>
      </c>
      <c r="AG12" s="218">
        <v>2529</v>
      </c>
      <c r="AH12" s="219">
        <v>1286</v>
      </c>
      <c r="AI12" s="220">
        <v>1243</v>
      </c>
      <c r="AJ12" s="218">
        <v>2547</v>
      </c>
      <c r="AK12" s="219">
        <v>1297</v>
      </c>
      <c r="AL12" s="220">
        <v>1250</v>
      </c>
      <c r="AM12" s="218">
        <v>2568</v>
      </c>
      <c r="AN12" s="219">
        <v>1307</v>
      </c>
      <c r="AO12" s="220">
        <v>1261</v>
      </c>
      <c r="AP12" s="218">
        <v>2592</v>
      </c>
      <c r="AQ12" s="219">
        <v>1316</v>
      </c>
      <c r="AR12" s="220">
        <v>1276</v>
      </c>
      <c r="AS12" s="218">
        <v>2616</v>
      </c>
      <c r="AT12" s="219">
        <v>1324</v>
      </c>
      <c r="AU12" s="220">
        <v>1292</v>
      </c>
      <c r="AV12" s="218">
        <v>2641</v>
      </c>
      <c r="AW12" s="219">
        <v>1332</v>
      </c>
      <c r="AX12" s="220">
        <v>1309</v>
      </c>
    </row>
    <row r="13" spans="2:50" x14ac:dyDescent="0.25">
      <c r="B13" s="212">
        <v>8</v>
      </c>
      <c r="C13" s="215">
        <v>2567</v>
      </c>
      <c r="D13" s="216">
        <v>1300</v>
      </c>
      <c r="E13" s="217">
        <v>1267</v>
      </c>
      <c r="F13" s="215">
        <v>2593</v>
      </c>
      <c r="G13" s="216">
        <v>1315</v>
      </c>
      <c r="H13" s="217">
        <v>1278</v>
      </c>
      <c r="I13" s="215">
        <v>2598</v>
      </c>
      <c r="J13" s="216">
        <v>1318</v>
      </c>
      <c r="K13" s="217">
        <v>1280</v>
      </c>
      <c r="L13" s="215">
        <v>2587</v>
      </c>
      <c r="M13" s="216">
        <v>1310</v>
      </c>
      <c r="N13" s="217">
        <v>1277</v>
      </c>
      <c r="O13" s="215">
        <v>2566</v>
      </c>
      <c r="P13" s="216">
        <v>1296</v>
      </c>
      <c r="Q13" s="217">
        <v>1270</v>
      </c>
      <c r="R13" s="215">
        <v>2541</v>
      </c>
      <c r="S13" s="216">
        <v>1279</v>
      </c>
      <c r="T13" s="217">
        <v>1262</v>
      </c>
      <c r="U13" s="215">
        <v>2522</v>
      </c>
      <c r="V13" s="216">
        <v>1268</v>
      </c>
      <c r="W13" s="217">
        <v>1254</v>
      </c>
      <c r="X13" s="215">
        <v>2512</v>
      </c>
      <c r="Y13" s="216">
        <v>1263</v>
      </c>
      <c r="Z13" s="217">
        <v>1249</v>
      </c>
      <c r="AA13" s="215">
        <v>2511</v>
      </c>
      <c r="AB13" s="216">
        <v>1265</v>
      </c>
      <c r="AC13" s="217">
        <v>1246</v>
      </c>
      <c r="AD13" s="215">
        <v>2518</v>
      </c>
      <c r="AE13" s="216">
        <v>1272</v>
      </c>
      <c r="AF13" s="217">
        <v>1246</v>
      </c>
      <c r="AG13" s="215">
        <v>2529</v>
      </c>
      <c r="AH13" s="216">
        <v>1281</v>
      </c>
      <c r="AI13" s="217">
        <v>1248</v>
      </c>
      <c r="AJ13" s="215">
        <v>2543</v>
      </c>
      <c r="AK13" s="216">
        <v>1290</v>
      </c>
      <c r="AL13" s="217">
        <v>1253</v>
      </c>
      <c r="AM13" s="215">
        <v>2561</v>
      </c>
      <c r="AN13" s="216">
        <v>1299</v>
      </c>
      <c r="AO13" s="217">
        <v>1262</v>
      </c>
      <c r="AP13" s="215">
        <v>2580</v>
      </c>
      <c r="AQ13" s="216">
        <v>1307</v>
      </c>
      <c r="AR13" s="217">
        <v>1273</v>
      </c>
      <c r="AS13" s="215">
        <v>2603</v>
      </c>
      <c r="AT13" s="216">
        <v>1317</v>
      </c>
      <c r="AU13" s="217">
        <v>1286</v>
      </c>
      <c r="AV13" s="215">
        <v>2629</v>
      </c>
      <c r="AW13" s="216">
        <v>1328</v>
      </c>
      <c r="AX13" s="217">
        <v>1301</v>
      </c>
    </row>
    <row r="14" spans="2:50" x14ac:dyDescent="0.25">
      <c r="B14" s="213">
        <v>9</v>
      </c>
      <c r="C14" s="218">
        <v>2555</v>
      </c>
      <c r="D14" s="219">
        <v>1289</v>
      </c>
      <c r="E14" s="220">
        <v>1266</v>
      </c>
      <c r="F14" s="218">
        <v>2588</v>
      </c>
      <c r="G14" s="219">
        <v>1308</v>
      </c>
      <c r="H14" s="220">
        <v>1280</v>
      </c>
      <c r="I14" s="218">
        <v>2603</v>
      </c>
      <c r="J14" s="219">
        <v>1317</v>
      </c>
      <c r="K14" s="220">
        <v>1286</v>
      </c>
      <c r="L14" s="218">
        <v>2602</v>
      </c>
      <c r="M14" s="219">
        <v>1316</v>
      </c>
      <c r="N14" s="220">
        <v>1286</v>
      </c>
      <c r="O14" s="218">
        <v>2587</v>
      </c>
      <c r="P14" s="219">
        <v>1307</v>
      </c>
      <c r="Q14" s="220">
        <v>1280</v>
      </c>
      <c r="R14" s="218">
        <v>2566</v>
      </c>
      <c r="S14" s="219">
        <v>1294</v>
      </c>
      <c r="T14" s="220">
        <v>1272</v>
      </c>
      <c r="U14" s="218">
        <v>2548</v>
      </c>
      <c r="V14" s="219">
        <v>1284</v>
      </c>
      <c r="W14" s="220">
        <v>1264</v>
      </c>
      <c r="X14" s="218">
        <v>2533</v>
      </c>
      <c r="Y14" s="219">
        <v>1276</v>
      </c>
      <c r="Z14" s="220">
        <v>1257</v>
      </c>
      <c r="AA14" s="218">
        <v>2527</v>
      </c>
      <c r="AB14" s="219">
        <v>1273</v>
      </c>
      <c r="AC14" s="220">
        <v>1254</v>
      </c>
      <c r="AD14" s="218">
        <v>2526</v>
      </c>
      <c r="AE14" s="219">
        <v>1274</v>
      </c>
      <c r="AF14" s="220">
        <v>1252</v>
      </c>
      <c r="AG14" s="218">
        <v>2531</v>
      </c>
      <c r="AH14" s="219">
        <v>1278</v>
      </c>
      <c r="AI14" s="220">
        <v>1253</v>
      </c>
      <c r="AJ14" s="218">
        <v>2541</v>
      </c>
      <c r="AK14" s="219">
        <v>1284</v>
      </c>
      <c r="AL14" s="220">
        <v>1257</v>
      </c>
      <c r="AM14" s="218">
        <v>2553</v>
      </c>
      <c r="AN14" s="219">
        <v>1290</v>
      </c>
      <c r="AO14" s="220">
        <v>1263</v>
      </c>
      <c r="AP14" s="218">
        <v>2570</v>
      </c>
      <c r="AQ14" s="219">
        <v>1299</v>
      </c>
      <c r="AR14" s="220">
        <v>1271</v>
      </c>
      <c r="AS14" s="218">
        <v>2592</v>
      </c>
      <c r="AT14" s="219">
        <v>1311</v>
      </c>
      <c r="AU14" s="220">
        <v>1281</v>
      </c>
      <c r="AV14" s="218">
        <v>2618</v>
      </c>
      <c r="AW14" s="219">
        <v>1325</v>
      </c>
      <c r="AX14" s="220">
        <v>1293</v>
      </c>
    </row>
    <row r="15" spans="2:50" x14ac:dyDescent="0.25">
      <c r="B15" s="212">
        <v>10</v>
      </c>
      <c r="C15" s="215">
        <v>2534</v>
      </c>
      <c r="D15" s="216">
        <v>1273</v>
      </c>
      <c r="E15" s="217">
        <v>1261</v>
      </c>
      <c r="F15" s="215">
        <v>2577</v>
      </c>
      <c r="G15" s="216">
        <v>1297</v>
      </c>
      <c r="H15" s="217">
        <v>1280</v>
      </c>
      <c r="I15" s="215">
        <v>2601</v>
      </c>
      <c r="J15" s="216">
        <v>1312</v>
      </c>
      <c r="K15" s="217">
        <v>1289</v>
      </c>
      <c r="L15" s="215">
        <v>2611</v>
      </c>
      <c r="M15" s="216">
        <v>1319</v>
      </c>
      <c r="N15" s="217">
        <v>1292</v>
      </c>
      <c r="O15" s="215">
        <v>2605</v>
      </c>
      <c r="P15" s="216">
        <v>1317</v>
      </c>
      <c r="Q15" s="217">
        <v>1288</v>
      </c>
      <c r="R15" s="215">
        <v>2590</v>
      </c>
      <c r="S15" s="216">
        <v>1309</v>
      </c>
      <c r="T15" s="217">
        <v>1281</v>
      </c>
      <c r="U15" s="215">
        <v>2571</v>
      </c>
      <c r="V15" s="216">
        <v>1299</v>
      </c>
      <c r="W15" s="217">
        <v>1272</v>
      </c>
      <c r="X15" s="215">
        <v>2554</v>
      </c>
      <c r="Y15" s="216">
        <v>1289</v>
      </c>
      <c r="Z15" s="217">
        <v>1265</v>
      </c>
      <c r="AA15" s="215">
        <v>2542</v>
      </c>
      <c r="AB15" s="216">
        <v>1282</v>
      </c>
      <c r="AC15" s="217">
        <v>1260</v>
      </c>
      <c r="AD15" s="215">
        <v>2537</v>
      </c>
      <c r="AE15" s="216">
        <v>1277</v>
      </c>
      <c r="AF15" s="217">
        <v>1260</v>
      </c>
      <c r="AG15" s="215">
        <v>2534</v>
      </c>
      <c r="AH15" s="216">
        <v>1274</v>
      </c>
      <c r="AI15" s="217">
        <v>1260</v>
      </c>
      <c r="AJ15" s="215">
        <v>2539</v>
      </c>
      <c r="AK15" s="216">
        <v>1276</v>
      </c>
      <c r="AL15" s="217">
        <v>1263</v>
      </c>
      <c r="AM15" s="215">
        <v>2547</v>
      </c>
      <c r="AN15" s="216">
        <v>1281</v>
      </c>
      <c r="AO15" s="217">
        <v>1266</v>
      </c>
      <c r="AP15" s="215">
        <v>2562</v>
      </c>
      <c r="AQ15" s="216">
        <v>1291</v>
      </c>
      <c r="AR15" s="217">
        <v>1271</v>
      </c>
      <c r="AS15" s="215">
        <v>2580</v>
      </c>
      <c r="AT15" s="216">
        <v>1304</v>
      </c>
      <c r="AU15" s="217">
        <v>1276</v>
      </c>
      <c r="AV15" s="215">
        <v>2608</v>
      </c>
      <c r="AW15" s="216">
        <v>1322</v>
      </c>
      <c r="AX15" s="217">
        <v>1286</v>
      </c>
    </row>
    <row r="16" spans="2:50" x14ac:dyDescent="0.25">
      <c r="B16" s="213">
        <v>11</v>
      </c>
      <c r="C16" s="218">
        <v>2507</v>
      </c>
      <c r="D16" s="219">
        <v>1250</v>
      </c>
      <c r="E16" s="220">
        <v>1257</v>
      </c>
      <c r="F16" s="218">
        <v>2559</v>
      </c>
      <c r="G16" s="219">
        <v>1280</v>
      </c>
      <c r="H16" s="220">
        <v>1279</v>
      </c>
      <c r="I16" s="218">
        <v>2595</v>
      </c>
      <c r="J16" s="219">
        <v>1303</v>
      </c>
      <c r="K16" s="220">
        <v>1292</v>
      </c>
      <c r="L16" s="218">
        <v>2614</v>
      </c>
      <c r="M16" s="219">
        <v>1318</v>
      </c>
      <c r="N16" s="220">
        <v>1296</v>
      </c>
      <c r="O16" s="218">
        <v>2618</v>
      </c>
      <c r="P16" s="219">
        <v>1325</v>
      </c>
      <c r="Q16" s="220">
        <v>1293</v>
      </c>
      <c r="R16" s="218">
        <v>2610</v>
      </c>
      <c r="S16" s="219">
        <v>1324</v>
      </c>
      <c r="T16" s="220">
        <v>1286</v>
      </c>
      <c r="U16" s="218">
        <v>2594</v>
      </c>
      <c r="V16" s="219">
        <v>1316</v>
      </c>
      <c r="W16" s="220">
        <v>1278</v>
      </c>
      <c r="X16" s="218">
        <v>2575</v>
      </c>
      <c r="Y16" s="219">
        <v>1304</v>
      </c>
      <c r="Z16" s="220">
        <v>1271</v>
      </c>
      <c r="AA16" s="218">
        <v>2558</v>
      </c>
      <c r="AB16" s="219">
        <v>1290</v>
      </c>
      <c r="AC16" s="220">
        <v>1268</v>
      </c>
      <c r="AD16" s="218">
        <v>2545</v>
      </c>
      <c r="AE16" s="219">
        <v>1278</v>
      </c>
      <c r="AF16" s="220">
        <v>1267</v>
      </c>
      <c r="AG16" s="218">
        <v>2536</v>
      </c>
      <c r="AH16" s="219">
        <v>1268</v>
      </c>
      <c r="AI16" s="220">
        <v>1268</v>
      </c>
      <c r="AJ16" s="218">
        <v>2535</v>
      </c>
      <c r="AK16" s="219">
        <v>1266</v>
      </c>
      <c r="AL16" s="220">
        <v>1269</v>
      </c>
      <c r="AM16" s="218">
        <v>2539</v>
      </c>
      <c r="AN16" s="219">
        <v>1270</v>
      </c>
      <c r="AO16" s="220">
        <v>1269</v>
      </c>
      <c r="AP16" s="218">
        <v>2549</v>
      </c>
      <c r="AQ16" s="219">
        <v>1280</v>
      </c>
      <c r="AR16" s="220">
        <v>1269</v>
      </c>
      <c r="AS16" s="218">
        <v>2568</v>
      </c>
      <c r="AT16" s="219">
        <v>1297</v>
      </c>
      <c r="AU16" s="220">
        <v>1271</v>
      </c>
      <c r="AV16" s="218">
        <v>2597</v>
      </c>
      <c r="AW16" s="219">
        <v>1322</v>
      </c>
      <c r="AX16" s="220">
        <v>1275</v>
      </c>
    </row>
    <row r="17" spans="2:50" x14ac:dyDescent="0.25">
      <c r="B17" s="212">
        <v>12</v>
      </c>
      <c r="C17" s="215">
        <v>2463</v>
      </c>
      <c r="D17" s="216">
        <v>1225</v>
      </c>
      <c r="E17" s="217">
        <v>1238</v>
      </c>
      <c r="F17" s="215">
        <v>2523</v>
      </c>
      <c r="G17" s="216">
        <v>1259</v>
      </c>
      <c r="H17" s="217">
        <v>1264</v>
      </c>
      <c r="I17" s="215">
        <v>2570</v>
      </c>
      <c r="J17" s="216">
        <v>1288</v>
      </c>
      <c r="K17" s="217">
        <v>1282</v>
      </c>
      <c r="L17" s="215">
        <v>2602</v>
      </c>
      <c r="M17" s="216">
        <v>1311</v>
      </c>
      <c r="N17" s="217">
        <v>1291</v>
      </c>
      <c r="O17" s="215">
        <v>2619</v>
      </c>
      <c r="P17" s="216">
        <v>1326</v>
      </c>
      <c r="Q17" s="217">
        <v>1293</v>
      </c>
      <c r="R17" s="215">
        <v>2620</v>
      </c>
      <c r="S17" s="216">
        <v>1331</v>
      </c>
      <c r="T17" s="217">
        <v>1289</v>
      </c>
      <c r="U17" s="215">
        <v>2610</v>
      </c>
      <c r="V17" s="216">
        <v>1327</v>
      </c>
      <c r="W17" s="217">
        <v>1283</v>
      </c>
      <c r="X17" s="215">
        <v>2592</v>
      </c>
      <c r="Y17" s="216">
        <v>1315</v>
      </c>
      <c r="Z17" s="217">
        <v>1277</v>
      </c>
      <c r="AA17" s="215">
        <v>2572</v>
      </c>
      <c r="AB17" s="216">
        <v>1298</v>
      </c>
      <c r="AC17" s="217">
        <v>1274</v>
      </c>
      <c r="AD17" s="215">
        <v>2557</v>
      </c>
      <c r="AE17" s="216">
        <v>1283</v>
      </c>
      <c r="AF17" s="217">
        <v>1274</v>
      </c>
      <c r="AG17" s="215">
        <v>2543</v>
      </c>
      <c r="AH17" s="216">
        <v>1268</v>
      </c>
      <c r="AI17" s="217">
        <v>1275</v>
      </c>
      <c r="AJ17" s="215">
        <v>2539</v>
      </c>
      <c r="AK17" s="216">
        <v>1265</v>
      </c>
      <c r="AL17" s="217">
        <v>1274</v>
      </c>
      <c r="AM17" s="215">
        <v>2540</v>
      </c>
      <c r="AN17" s="216">
        <v>1267</v>
      </c>
      <c r="AO17" s="217">
        <v>1273</v>
      </c>
      <c r="AP17" s="215">
        <v>2547</v>
      </c>
      <c r="AQ17" s="216">
        <v>1277</v>
      </c>
      <c r="AR17" s="217">
        <v>1270</v>
      </c>
      <c r="AS17" s="215">
        <v>2564</v>
      </c>
      <c r="AT17" s="216">
        <v>1295</v>
      </c>
      <c r="AU17" s="217">
        <v>1269</v>
      </c>
      <c r="AV17" s="215">
        <v>2593</v>
      </c>
      <c r="AW17" s="216">
        <v>1322</v>
      </c>
      <c r="AX17" s="217">
        <v>1271</v>
      </c>
    </row>
    <row r="18" spans="2:50" x14ac:dyDescent="0.25">
      <c r="B18" s="213">
        <v>13</v>
      </c>
      <c r="C18" s="218">
        <v>2398</v>
      </c>
      <c r="D18" s="219">
        <v>1198</v>
      </c>
      <c r="E18" s="220">
        <v>1200</v>
      </c>
      <c r="F18" s="218">
        <v>2466</v>
      </c>
      <c r="G18" s="219">
        <v>1235</v>
      </c>
      <c r="H18" s="220">
        <v>1231</v>
      </c>
      <c r="I18" s="218">
        <v>2524</v>
      </c>
      <c r="J18" s="219">
        <v>1268</v>
      </c>
      <c r="K18" s="220">
        <v>1256</v>
      </c>
      <c r="L18" s="218">
        <v>2569</v>
      </c>
      <c r="M18" s="219">
        <v>1295</v>
      </c>
      <c r="N18" s="220">
        <v>1274</v>
      </c>
      <c r="O18" s="218">
        <v>2600</v>
      </c>
      <c r="P18" s="219">
        <v>1316</v>
      </c>
      <c r="Q18" s="220">
        <v>1284</v>
      </c>
      <c r="R18" s="218">
        <v>2615</v>
      </c>
      <c r="S18" s="219">
        <v>1327</v>
      </c>
      <c r="T18" s="220">
        <v>1288</v>
      </c>
      <c r="U18" s="218">
        <v>2615</v>
      </c>
      <c r="V18" s="219">
        <v>1328</v>
      </c>
      <c r="W18" s="220">
        <v>1287</v>
      </c>
      <c r="X18" s="218">
        <v>2604</v>
      </c>
      <c r="Y18" s="219">
        <v>1321</v>
      </c>
      <c r="Z18" s="220">
        <v>1283</v>
      </c>
      <c r="AA18" s="218">
        <v>2588</v>
      </c>
      <c r="AB18" s="219">
        <v>1307</v>
      </c>
      <c r="AC18" s="220">
        <v>1281</v>
      </c>
      <c r="AD18" s="218">
        <v>2571</v>
      </c>
      <c r="AE18" s="219">
        <v>1293</v>
      </c>
      <c r="AF18" s="220">
        <v>1278</v>
      </c>
      <c r="AG18" s="218">
        <v>2558</v>
      </c>
      <c r="AH18" s="219">
        <v>1280</v>
      </c>
      <c r="AI18" s="220">
        <v>1278</v>
      </c>
      <c r="AJ18" s="218">
        <v>2553</v>
      </c>
      <c r="AK18" s="219">
        <v>1277</v>
      </c>
      <c r="AL18" s="220">
        <v>1276</v>
      </c>
      <c r="AM18" s="218">
        <v>2553</v>
      </c>
      <c r="AN18" s="219">
        <v>1278</v>
      </c>
      <c r="AO18" s="220">
        <v>1275</v>
      </c>
      <c r="AP18" s="218">
        <v>2562</v>
      </c>
      <c r="AQ18" s="219">
        <v>1288</v>
      </c>
      <c r="AR18" s="220">
        <v>1274</v>
      </c>
      <c r="AS18" s="218">
        <v>2576</v>
      </c>
      <c r="AT18" s="219">
        <v>1302</v>
      </c>
      <c r="AU18" s="220">
        <v>1274</v>
      </c>
      <c r="AV18" s="218">
        <v>2599</v>
      </c>
      <c r="AW18" s="219">
        <v>1323</v>
      </c>
      <c r="AX18" s="220">
        <v>1276</v>
      </c>
    </row>
    <row r="19" spans="2:50" x14ac:dyDescent="0.25">
      <c r="B19" s="212">
        <v>14</v>
      </c>
      <c r="C19" s="215">
        <v>2320</v>
      </c>
      <c r="D19" s="216">
        <v>1169</v>
      </c>
      <c r="E19" s="217">
        <v>1151</v>
      </c>
      <c r="F19" s="215">
        <v>2393</v>
      </c>
      <c r="G19" s="216">
        <v>1207</v>
      </c>
      <c r="H19" s="217">
        <v>1186</v>
      </c>
      <c r="I19" s="215">
        <v>2461</v>
      </c>
      <c r="J19" s="216">
        <v>1242</v>
      </c>
      <c r="K19" s="217">
        <v>1219</v>
      </c>
      <c r="L19" s="215">
        <v>2519</v>
      </c>
      <c r="M19" s="216">
        <v>1272</v>
      </c>
      <c r="N19" s="217">
        <v>1247</v>
      </c>
      <c r="O19" s="215">
        <v>2565</v>
      </c>
      <c r="P19" s="216">
        <v>1296</v>
      </c>
      <c r="Q19" s="217">
        <v>1269</v>
      </c>
      <c r="R19" s="215">
        <v>2595</v>
      </c>
      <c r="S19" s="216">
        <v>1313</v>
      </c>
      <c r="T19" s="217">
        <v>1282</v>
      </c>
      <c r="U19" s="215">
        <v>2610</v>
      </c>
      <c r="V19" s="216">
        <v>1321</v>
      </c>
      <c r="W19" s="217">
        <v>1289</v>
      </c>
      <c r="X19" s="215">
        <v>2610</v>
      </c>
      <c r="Y19" s="216">
        <v>1321</v>
      </c>
      <c r="Z19" s="217">
        <v>1289</v>
      </c>
      <c r="AA19" s="215">
        <v>2601</v>
      </c>
      <c r="AB19" s="216">
        <v>1315</v>
      </c>
      <c r="AC19" s="217">
        <v>1286</v>
      </c>
      <c r="AD19" s="215">
        <v>2587</v>
      </c>
      <c r="AE19" s="216">
        <v>1306</v>
      </c>
      <c r="AF19" s="217">
        <v>1281</v>
      </c>
      <c r="AG19" s="215">
        <v>2575</v>
      </c>
      <c r="AH19" s="216">
        <v>1297</v>
      </c>
      <c r="AI19" s="217">
        <v>1278</v>
      </c>
      <c r="AJ19" s="215">
        <v>2573</v>
      </c>
      <c r="AK19" s="216">
        <v>1296</v>
      </c>
      <c r="AL19" s="217">
        <v>1277</v>
      </c>
      <c r="AM19" s="215">
        <v>2575</v>
      </c>
      <c r="AN19" s="216">
        <v>1298</v>
      </c>
      <c r="AO19" s="217">
        <v>1277</v>
      </c>
      <c r="AP19" s="215">
        <v>2584</v>
      </c>
      <c r="AQ19" s="216">
        <v>1305</v>
      </c>
      <c r="AR19" s="217">
        <v>1279</v>
      </c>
      <c r="AS19" s="215">
        <v>2596</v>
      </c>
      <c r="AT19" s="216">
        <v>1314</v>
      </c>
      <c r="AU19" s="217">
        <v>1282</v>
      </c>
      <c r="AV19" s="215">
        <v>2611</v>
      </c>
      <c r="AW19" s="216">
        <v>1325</v>
      </c>
      <c r="AX19" s="217">
        <v>1286</v>
      </c>
    </row>
    <row r="20" spans="2:50" x14ac:dyDescent="0.25">
      <c r="B20" s="213">
        <v>15</v>
      </c>
      <c r="C20" s="218">
        <v>2238</v>
      </c>
      <c r="D20" s="219">
        <v>1138</v>
      </c>
      <c r="E20" s="220">
        <v>1100</v>
      </c>
      <c r="F20" s="218">
        <v>2317</v>
      </c>
      <c r="G20" s="219">
        <v>1177</v>
      </c>
      <c r="H20" s="220">
        <v>1140</v>
      </c>
      <c r="I20" s="218">
        <v>2394</v>
      </c>
      <c r="J20" s="219">
        <v>1214</v>
      </c>
      <c r="K20" s="220">
        <v>1180</v>
      </c>
      <c r="L20" s="218">
        <v>2465</v>
      </c>
      <c r="M20" s="219">
        <v>1246</v>
      </c>
      <c r="N20" s="220">
        <v>1219</v>
      </c>
      <c r="O20" s="218">
        <v>2526</v>
      </c>
      <c r="P20" s="219">
        <v>1275</v>
      </c>
      <c r="Q20" s="220">
        <v>1251</v>
      </c>
      <c r="R20" s="218">
        <v>2573</v>
      </c>
      <c r="S20" s="219">
        <v>1298</v>
      </c>
      <c r="T20" s="220">
        <v>1275</v>
      </c>
      <c r="U20" s="218">
        <v>2602</v>
      </c>
      <c r="V20" s="219">
        <v>1314</v>
      </c>
      <c r="W20" s="220">
        <v>1288</v>
      </c>
      <c r="X20" s="218">
        <v>2611</v>
      </c>
      <c r="Y20" s="219">
        <v>1320</v>
      </c>
      <c r="Z20" s="220">
        <v>1291</v>
      </c>
      <c r="AA20" s="218">
        <v>2608</v>
      </c>
      <c r="AB20" s="219">
        <v>1320</v>
      </c>
      <c r="AC20" s="220">
        <v>1288</v>
      </c>
      <c r="AD20" s="218">
        <v>2598</v>
      </c>
      <c r="AE20" s="219">
        <v>1316</v>
      </c>
      <c r="AF20" s="220">
        <v>1282</v>
      </c>
      <c r="AG20" s="218">
        <v>2589</v>
      </c>
      <c r="AH20" s="219">
        <v>1312</v>
      </c>
      <c r="AI20" s="220">
        <v>1277</v>
      </c>
      <c r="AJ20" s="218">
        <v>2589</v>
      </c>
      <c r="AK20" s="219">
        <v>1313</v>
      </c>
      <c r="AL20" s="220">
        <v>1276</v>
      </c>
      <c r="AM20" s="218">
        <v>2591</v>
      </c>
      <c r="AN20" s="219">
        <v>1314</v>
      </c>
      <c r="AO20" s="220">
        <v>1277</v>
      </c>
      <c r="AP20" s="218">
        <v>2605</v>
      </c>
      <c r="AQ20" s="219">
        <v>1321</v>
      </c>
      <c r="AR20" s="220">
        <v>1284</v>
      </c>
      <c r="AS20" s="218">
        <v>2614</v>
      </c>
      <c r="AT20" s="219">
        <v>1324</v>
      </c>
      <c r="AU20" s="220">
        <v>1290</v>
      </c>
      <c r="AV20" s="218">
        <v>2621</v>
      </c>
      <c r="AW20" s="219">
        <v>1326</v>
      </c>
      <c r="AX20" s="220">
        <v>1295</v>
      </c>
    </row>
    <row r="21" spans="2:50" x14ac:dyDescent="0.25">
      <c r="B21" s="212">
        <v>16</v>
      </c>
      <c r="C21" s="215">
        <v>2155</v>
      </c>
      <c r="D21" s="216">
        <v>1106</v>
      </c>
      <c r="E21" s="217">
        <v>1049</v>
      </c>
      <c r="F21" s="215">
        <v>2240</v>
      </c>
      <c r="G21" s="216">
        <v>1147</v>
      </c>
      <c r="H21" s="217">
        <v>1093</v>
      </c>
      <c r="I21" s="215">
        <v>2326</v>
      </c>
      <c r="J21" s="216">
        <v>1185</v>
      </c>
      <c r="K21" s="217">
        <v>1141</v>
      </c>
      <c r="L21" s="215">
        <v>2411</v>
      </c>
      <c r="M21" s="216">
        <v>1221</v>
      </c>
      <c r="N21" s="217">
        <v>1190</v>
      </c>
      <c r="O21" s="215">
        <v>2487</v>
      </c>
      <c r="P21" s="216">
        <v>1254</v>
      </c>
      <c r="Q21" s="217">
        <v>1233</v>
      </c>
      <c r="R21" s="215">
        <v>2548</v>
      </c>
      <c r="S21" s="216">
        <v>1282</v>
      </c>
      <c r="T21" s="217">
        <v>1266</v>
      </c>
      <c r="U21" s="215">
        <v>2590</v>
      </c>
      <c r="V21" s="216">
        <v>1304</v>
      </c>
      <c r="W21" s="217">
        <v>1286</v>
      </c>
      <c r="X21" s="215">
        <v>2612</v>
      </c>
      <c r="Y21" s="216">
        <v>1319</v>
      </c>
      <c r="Z21" s="217">
        <v>1293</v>
      </c>
      <c r="AA21" s="215">
        <v>2615</v>
      </c>
      <c r="AB21" s="216">
        <v>1326</v>
      </c>
      <c r="AC21" s="217">
        <v>1289</v>
      </c>
      <c r="AD21" s="215">
        <v>2609</v>
      </c>
      <c r="AE21" s="216">
        <v>1328</v>
      </c>
      <c r="AF21" s="217">
        <v>1281</v>
      </c>
      <c r="AG21" s="215">
        <v>2601</v>
      </c>
      <c r="AH21" s="216">
        <v>1327</v>
      </c>
      <c r="AI21" s="217">
        <v>1274</v>
      </c>
      <c r="AJ21" s="215">
        <v>2601</v>
      </c>
      <c r="AK21" s="216">
        <v>1329</v>
      </c>
      <c r="AL21" s="217">
        <v>1272</v>
      </c>
      <c r="AM21" s="215">
        <v>2611</v>
      </c>
      <c r="AN21" s="216">
        <v>1334</v>
      </c>
      <c r="AO21" s="217">
        <v>1277</v>
      </c>
      <c r="AP21" s="215">
        <v>2624</v>
      </c>
      <c r="AQ21" s="216">
        <v>1338</v>
      </c>
      <c r="AR21" s="217">
        <v>1286</v>
      </c>
      <c r="AS21" s="215">
        <v>2633</v>
      </c>
      <c r="AT21" s="216">
        <v>1337</v>
      </c>
      <c r="AU21" s="217">
        <v>1296</v>
      </c>
      <c r="AV21" s="215">
        <v>2632</v>
      </c>
      <c r="AW21" s="216">
        <v>1328</v>
      </c>
      <c r="AX21" s="217">
        <v>1304</v>
      </c>
    </row>
    <row r="22" spans="2:50" x14ac:dyDescent="0.25">
      <c r="B22" s="213">
        <v>17</v>
      </c>
      <c r="C22" s="218">
        <v>2069</v>
      </c>
      <c r="D22" s="219">
        <v>1067</v>
      </c>
      <c r="E22" s="220">
        <v>1002</v>
      </c>
      <c r="F22" s="218">
        <v>2153</v>
      </c>
      <c r="G22" s="219">
        <v>1107</v>
      </c>
      <c r="H22" s="220">
        <v>1046</v>
      </c>
      <c r="I22" s="218">
        <v>2244</v>
      </c>
      <c r="J22" s="219">
        <v>1146</v>
      </c>
      <c r="K22" s="220">
        <v>1098</v>
      </c>
      <c r="L22" s="218">
        <v>2337</v>
      </c>
      <c r="M22" s="219">
        <v>1184</v>
      </c>
      <c r="N22" s="220">
        <v>1153</v>
      </c>
      <c r="O22" s="218">
        <v>2425</v>
      </c>
      <c r="P22" s="219">
        <v>1221</v>
      </c>
      <c r="Q22" s="220">
        <v>1204</v>
      </c>
      <c r="R22" s="218">
        <v>2499</v>
      </c>
      <c r="S22" s="219">
        <v>1255</v>
      </c>
      <c r="T22" s="220">
        <v>1244</v>
      </c>
      <c r="U22" s="218">
        <v>2554</v>
      </c>
      <c r="V22" s="219">
        <v>1283</v>
      </c>
      <c r="W22" s="220">
        <v>1271</v>
      </c>
      <c r="X22" s="218">
        <v>2588</v>
      </c>
      <c r="Y22" s="219">
        <v>1305</v>
      </c>
      <c r="Z22" s="220">
        <v>1283</v>
      </c>
      <c r="AA22" s="218">
        <v>2601</v>
      </c>
      <c r="AB22" s="219">
        <v>1318</v>
      </c>
      <c r="AC22" s="220">
        <v>1283</v>
      </c>
      <c r="AD22" s="218">
        <v>2602</v>
      </c>
      <c r="AE22" s="219">
        <v>1325</v>
      </c>
      <c r="AF22" s="220">
        <v>1277</v>
      </c>
      <c r="AG22" s="218">
        <v>2602</v>
      </c>
      <c r="AH22" s="219">
        <v>1330</v>
      </c>
      <c r="AI22" s="220">
        <v>1272</v>
      </c>
      <c r="AJ22" s="218">
        <v>2605</v>
      </c>
      <c r="AK22" s="219">
        <v>1334</v>
      </c>
      <c r="AL22" s="220">
        <v>1271</v>
      </c>
      <c r="AM22" s="218">
        <v>2618</v>
      </c>
      <c r="AN22" s="219">
        <v>1340</v>
      </c>
      <c r="AO22" s="220">
        <v>1278</v>
      </c>
      <c r="AP22" s="218">
        <v>2632</v>
      </c>
      <c r="AQ22" s="219">
        <v>1343</v>
      </c>
      <c r="AR22" s="220">
        <v>1289</v>
      </c>
      <c r="AS22" s="218">
        <v>2642</v>
      </c>
      <c r="AT22" s="219">
        <v>1340</v>
      </c>
      <c r="AU22" s="220">
        <v>1302</v>
      </c>
      <c r="AV22" s="218">
        <v>2638</v>
      </c>
      <c r="AW22" s="219">
        <v>1327</v>
      </c>
      <c r="AX22" s="220">
        <v>1311</v>
      </c>
    </row>
    <row r="23" spans="2:50" x14ac:dyDescent="0.25">
      <c r="B23" s="212">
        <v>18</v>
      </c>
      <c r="C23" s="215">
        <v>1978</v>
      </c>
      <c r="D23" s="216">
        <v>1015</v>
      </c>
      <c r="E23" s="217">
        <v>963</v>
      </c>
      <c r="F23" s="215">
        <v>2058</v>
      </c>
      <c r="G23" s="216">
        <v>1054</v>
      </c>
      <c r="H23" s="217">
        <v>1004</v>
      </c>
      <c r="I23" s="215">
        <v>2148</v>
      </c>
      <c r="J23" s="216">
        <v>1094</v>
      </c>
      <c r="K23" s="217">
        <v>1054</v>
      </c>
      <c r="L23" s="215">
        <v>2241</v>
      </c>
      <c r="M23" s="216">
        <v>1134</v>
      </c>
      <c r="N23" s="217">
        <v>1107</v>
      </c>
      <c r="O23" s="215">
        <v>2333</v>
      </c>
      <c r="P23" s="216">
        <v>1174</v>
      </c>
      <c r="Q23" s="217">
        <v>1159</v>
      </c>
      <c r="R23" s="215">
        <v>2414</v>
      </c>
      <c r="S23" s="216">
        <v>1211</v>
      </c>
      <c r="T23" s="217">
        <v>1203</v>
      </c>
      <c r="U23" s="215">
        <v>2480</v>
      </c>
      <c r="V23" s="216">
        <v>1244</v>
      </c>
      <c r="W23" s="217">
        <v>1236</v>
      </c>
      <c r="X23" s="215">
        <v>2528</v>
      </c>
      <c r="Y23" s="216">
        <v>1271</v>
      </c>
      <c r="Z23" s="217">
        <v>1257</v>
      </c>
      <c r="AA23" s="215">
        <v>2559</v>
      </c>
      <c r="AB23" s="216">
        <v>1291</v>
      </c>
      <c r="AC23" s="217">
        <v>1268</v>
      </c>
      <c r="AD23" s="215">
        <v>2575</v>
      </c>
      <c r="AE23" s="216">
        <v>1304</v>
      </c>
      <c r="AF23" s="217">
        <v>1271</v>
      </c>
      <c r="AG23" s="215">
        <v>2585</v>
      </c>
      <c r="AH23" s="216">
        <v>1313</v>
      </c>
      <c r="AI23" s="217">
        <v>1272</v>
      </c>
      <c r="AJ23" s="215">
        <v>2594</v>
      </c>
      <c r="AK23" s="216">
        <v>1319</v>
      </c>
      <c r="AL23" s="217">
        <v>1275</v>
      </c>
      <c r="AM23" s="215">
        <v>2608</v>
      </c>
      <c r="AN23" s="216">
        <v>1326</v>
      </c>
      <c r="AO23" s="217">
        <v>1282</v>
      </c>
      <c r="AP23" s="215">
        <v>2622</v>
      </c>
      <c r="AQ23" s="216">
        <v>1330</v>
      </c>
      <c r="AR23" s="217">
        <v>1292</v>
      </c>
      <c r="AS23" s="215">
        <v>2633</v>
      </c>
      <c r="AT23" s="216">
        <v>1330</v>
      </c>
      <c r="AU23" s="217">
        <v>1303</v>
      </c>
      <c r="AV23" s="215">
        <v>2636</v>
      </c>
      <c r="AW23" s="216">
        <v>1322</v>
      </c>
      <c r="AX23" s="217">
        <v>1314</v>
      </c>
    </row>
    <row r="24" spans="2:50" x14ac:dyDescent="0.25">
      <c r="B24" s="213">
        <v>19</v>
      </c>
      <c r="C24" s="218">
        <v>1887</v>
      </c>
      <c r="D24" s="219">
        <v>957</v>
      </c>
      <c r="E24" s="220">
        <v>930</v>
      </c>
      <c r="F24" s="218">
        <v>1960</v>
      </c>
      <c r="G24" s="219">
        <v>994</v>
      </c>
      <c r="H24" s="220">
        <v>966</v>
      </c>
      <c r="I24" s="218">
        <v>2042</v>
      </c>
      <c r="J24" s="219">
        <v>1033</v>
      </c>
      <c r="K24" s="220">
        <v>1009</v>
      </c>
      <c r="L24" s="218">
        <v>2131</v>
      </c>
      <c r="M24" s="219">
        <v>1075</v>
      </c>
      <c r="N24" s="220">
        <v>1056</v>
      </c>
      <c r="O24" s="218">
        <v>2221</v>
      </c>
      <c r="P24" s="219">
        <v>1117</v>
      </c>
      <c r="Q24" s="220">
        <v>1104</v>
      </c>
      <c r="R24" s="218">
        <v>2306</v>
      </c>
      <c r="S24" s="219">
        <v>1157</v>
      </c>
      <c r="T24" s="220">
        <v>1149</v>
      </c>
      <c r="U24" s="218">
        <v>2382</v>
      </c>
      <c r="V24" s="219">
        <v>1194</v>
      </c>
      <c r="W24" s="220">
        <v>1188</v>
      </c>
      <c r="X24" s="218">
        <v>2447</v>
      </c>
      <c r="Y24" s="219">
        <v>1226</v>
      </c>
      <c r="Z24" s="220">
        <v>1221</v>
      </c>
      <c r="AA24" s="218">
        <v>2495</v>
      </c>
      <c r="AB24" s="219">
        <v>1250</v>
      </c>
      <c r="AC24" s="220">
        <v>1245</v>
      </c>
      <c r="AD24" s="218">
        <v>2531</v>
      </c>
      <c r="AE24" s="219">
        <v>1269</v>
      </c>
      <c r="AF24" s="220">
        <v>1262</v>
      </c>
      <c r="AG24" s="218">
        <v>2555</v>
      </c>
      <c r="AH24" s="219">
        <v>1282</v>
      </c>
      <c r="AI24" s="220">
        <v>1273</v>
      </c>
      <c r="AJ24" s="218">
        <v>2571</v>
      </c>
      <c r="AK24" s="219">
        <v>1291</v>
      </c>
      <c r="AL24" s="220">
        <v>1280</v>
      </c>
      <c r="AM24" s="218">
        <v>2586</v>
      </c>
      <c r="AN24" s="219">
        <v>1299</v>
      </c>
      <c r="AO24" s="220">
        <v>1287</v>
      </c>
      <c r="AP24" s="218">
        <v>2598</v>
      </c>
      <c r="AQ24" s="219">
        <v>1305</v>
      </c>
      <c r="AR24" s="220">
        <v>1293</v>
      </c>
      <c r="AS24" s="218">
        <v>2613</v>
      </c>
      <c r="AT24" s="219">
        <v>1311</v>
      </c>
      <c r="AU24" s="220">
        <v>1302</v>
      </c>
      <c r="AV24" s="218">
        <v>2627</v>
      </c>
      <c r="AW24" s="219">
        <v>1314</v>
      </c>
      <c r="AX24" s="220">
        <v>1313</v>
      </c>
    </row>
    <row r="25" spans="2:50" x14ac:dyDescent="0.25">
      <c r="B25" s="212">
        <v>20</v>
      </c>
      <c r="C25" s="215">
        <v>1797</v>
      </c>
      <c r="D25" s="216">
        <v>901</v>
      </c>
      <c r="E25" s="217">
        <v>896</v>
      </c>
      <c r="F25" s="215">
        <v>1862</v>
      </c>
      <c r="G25" s="216">
        <v>935</v>
      </c>
      <c r="H25" s="217">
        <v>927</v>
      </c>
      <c r="I25" s="215">
        <v>1937</v>
      </c>
      <c r="J25" s="216">
        <v>973</v>
      </c>
      <c r="K25" s="217">
        <v>964</v>
      </c>
      <c r="L25" s="215">
        <v>2021</v>
      </c>
      <c r="M25" s="216">
        <v>1016</v>
      </c>
      <c r="N25" s="217">
        <v>1005</v>
      </c>
      <c r="O25" s="215">
        <v>2111</v>
      </c>
      <c r="P25" s="216">
        <v>1061</v>
      </c>
      <c r="Q25" s="217">
        <v>1050</v>
      </c>
      <c r="R25" s="215">
        <v>2198</v>
      </c>
      <c r="S25" s="216">
        <v>1102</v>
      </c>
      <c r="T25" s="217">
        <v>1096</v>
      </c>
      <c r="U25" s="215">
        <v>2284</v>
      </c>
      <c r="V25" s="216">
        <v>1143</v>
      </c>
      <c r="W25" s="217">
        <v>1141</v>
      </c>
      <c r="X25" s="215">
        <v>2363</v>
      </c>
      <c r="Y25" s="216">
        <v>1179</v>
      </c>
      <c r="Z25" s="217">
        <v>1184</v>
      </c>
      <c r="AA25" s="215">
        <v>2428</v>
      </c>
      <c r="AB25" s="216">
        <v>1208</v>
      </c>
      <c r="AC25" s="217">
        <v>1220</v>
      </c>
      <c r="AD25" s="215">
        <v>2484</v>
      </c>
      <c r="AE25" s="216">
        <v>1233</v>
      </c>
      <c r="AF25" s="217">
        <v>1251</v>
      </c>
      <c r="AG25" s="215">
        <v>2523</v>
      </c>
      <c r="AH25" s="216">
        <v>1252</v>
      </c>
      <c r="AI25" s="217">
        <v>1271</v>
      </c>
      <c r="AJ25" s="215">
        <v>2546</v>
      </c>
      <c r="AK25" s="216">
        <v>1264</v>
      </c>
      <c r="AL25" s="217">
        <v>1282</v>
      </c>
      <c r="AM25" s="215">
        <v>2562</v>
      </c>
      <c r="AN25" s="216">
        <v>1273</v>
      </c>
      <c r="AO25" s="217">
        <v>1289</v>
      </c>
      <c r="AP25" s="215">
        <v>2574</v>
      </c>
      <c r="AQ25" s="216">
        <v>1282</v>
      </c>
      <c r="AR25" s="217">
        <v>1292</v>
      </c>
      <c r="AS25" s="215">
        <v>2591</v>
      </c>
      <c r="AT25" s="216">
        <v>1292</v>
      </c>
      <c r="AU25" s="217">
        <v>1299</v>
      </c>
      <c r="AV25" s="215">
        <v>2616</v>
      </c>
      <c r="AW25" s="216">
        <v>1305</v>
      </c>
      <c r="AX25" s="217">
        <v>1311</v>
      </c>
    </row>
    <row r="26" spans="2:50" x14ac:dyDescent="0.25">
      <c r="B26" s="213">
        <v>21</v>
      </c>
      <c r="C26" s="218">
        <v>1703</v>
      </c>
      <c r="D26" s="219">
        <v>842</v>
      </c>
      <c r="E26" s="220">
        <v>861</v>
      </c>
      <c r="F26" s="218">
        <v>1759</v>
      </c>
      <c r="G26" s="219">
        <v>873</v>
      </c>
      <c r="H26" s="220">
        <v>886</v>
      </c>
      <c r="I26" s="218">
        <v>1828</v>
      </c>
      <c r="J26" s="219">
        <v>912</v>
      </c>
      <c r="K26" s="220">
        <v>916</v>
      </c>
      <c r="L26" s="218">
        <v>1908</v>
      </c>
      <c r="M26" s="219">
        <v>956</v>
      </c>
      <c r="N26" s="220">
        <v>952</v>
      </c>
      <c r="O26" s="218">
        <v>1994</v>
      </c>
      <c r="P26" s="219">
        <v>1001</v>
      </c>
      <c r="Q26" s="220">
        <v>993</v>
      </c>
      <c r="R26" s="218">
        <v>2087</v>
      </c>
      <c r="S26" s="219">
        <v>1047</v>
      </c>
      <c r="T26" s="220">
        <v>1040</v>
      </c>
      <c r="U26" s="218">
        <v>2181</v>
      </c>
      <c r="V26" s="219">
        <v>1090</v>
      </c>
      <c r="W26" s="220">
        <v>1091</v>
      </c>
      <c r="X26" s="218">
        <v>2276</v>
      </c>
      <c r="Y26" s="219">
        <v>1131</v>
      </c>
      <c r="Z26" s="220">
        <v>1145</v>
      </c>
      <c r="AA26" s="218">
        <v>2364</v>
      </c>
      <c r="AB26" s="219">
        <v>1167</v>
      </c>
      <c r="AC26" s="220">
        <v>1197</v>
      </c>
      <c r="AD26" s="218">
        <v>2435</v>
      </c>
      <c r="AE26" s="219">
        <v>1196</v>
      </c>
      <c r="AF26" s="220">
        <v>1239</v>
      </c>
      <c r="AG26" s="218">
        <v>2487</v>
      </c>
      <c r="AH26" s="219">
        <v>1218</v>
      </c>
      <c r="AI26" s="220">
        <v>1269</v>
      </c>
      <c r="AJ26" s="218">
        <v>2518</v>
      </c>
      <c r="AK26" s="219">
        <v>1233</v>
      </c>
      <c r="AL26" s="220">
        <v>1285</v>
      </c>
      <c r="AM26" s="218">
        <v>2533</v>
      </c>
      <c r="AN26" s="219">
        <v>1243</v>
      </c>
      <c r="AO26" s="220">
        <v>1290</v>
      </c>
      <c r="AP26" s="218">
        <v>2544</v>
      </c>
      <c r="AQ26" s="219">
        <v>1253</v>
      </c>
      <c r="AR26" s="220">
        <v>1291</v>
      </c>
      <c r="AS26" s="218">
        <v>2564</v>
      </c>
      <c r="AT26" s="219">
        <v>1269</v>
      </c>
      <c r="AU26" s="220">
        <v>1295</v>
      </c>
      <c r="AV26" s="218">
        <v>2601</v>
      </c>
      <c r="AW26" s="219">
        <v>1295</v>
      </c>
      <c r="AX26" s="220">
        <v>1306</v>
      </c>
    </row>
    <row r="27" spans="2:50" x14ac:dyDescent="0.25">
      <c r="B27" s="212">
        <v>22</v>
      </c>
      <c r="C27" s="215">
        <v>1632</v>
      </c>
      <c r="D27" s="216">
        <v>798</v>
      </c>
      <c r="E27" s="217">
        <v>834</v>
      </c>
      <c r="F27" s="215">
        <v>1680</v>
      </c>
      <c r="G27" s="216">
        <v>826</v>
      </c>
      <c r="H27" s="217">
        <v>854</v>
      </c>
      <c r="I27" s="215">
        <v>1741</v>
      </c>
      <c r="J27" s="216">
        <v>863</v>
      </c>
      <c r="K27" s="217">
        <v>878</v>
      </c>
      <c r="L27" s="215">
        <v>1813</v>
      </c>
      <c r="M27" s="216">
        <v>905</v>
      </c>
      <c r="N27" s="217">
        <v>908</v>
      </c>
      <c r="O27" s="215">
        <v>1896</v>
      </c>
      <c r="P27" s="216">
        <v>950</v>
      </c>
      <c r="Q27" s="217">
        <v>946</v>
      </c>
      <c r="R27" s="215">
        <v>1987</v>
      </c>
      <c r="S27" s="216">
        <v>996</v>
      </c>
      <c r="T27" s="217">
        <v>991</v>
      </c>
      <c r="U27" s="215">
        <v>2086</v>
      </c>
      <c r="V27" s="216">
        <v>1041</v>
      </c>
      <c r="W27" s="217">
        <v>1045</v>
      </c>
      <c r="X27" s="215">
        <v>2189</v>
      </c>
      <c r="Y27" s="216">
        <v>1085</v>
      </c>
      <c r="Z27" s="217">
        <v>1104</v>
      </c>
      <c r="AA27" s="215">
        <v>2289</v>
      </c>
      <c r="AB27" s="216">
        <v>1125</v>
      </c>
      <c r="AC27" s="217">
        <v>1164</v>
      </c>
      <c r="AD27" s="215">
        <v>2375</v>
      </c>
      <c r="AE27" s="216">
        <v>1160</v>
      </c>
      <c r="AF27" s="217">
        <v>1215</v>
      </c>
      <c r="AG27" s="215">
        <v>2438</v>
      </c>
      <c r="AH27" s="216">
        <v>1186</v>
      </c>
      <c r="AI27" s="217">
        <v>1252</v>
      </c>
      <c r="AJ27" s="215">
        <v>2477</v>
      </c>
      <c r="AK27" s="216">
        <v>1204</v>
      </c>
      <c r="AL27" s="217">
        <v>1273</v>
      </c>
      <c r="AM27" s="215">
        <v>2499</v>
      </c>
      <c r="AN27" s="216">
        <v>1217</v>
      </c>
      <c r="AO27" s="217">
        <v>1282</v>
      </c>
      <c r="AP27" s="215">
        <v>2514</v>
      </c>
      <c r="AQ27" s="216">
        <v>1231</v>
      </c>
      <c r="AR27" s="217">
        <v>1283</v>
      </c>
      <c r="AS27" s="215">
        <v>2539</v>
      </c>
      <c r="AT27" s="216">
        <v>1251</v>
      </c>
      <c r="AU27" s="217">
        <v>1288</v>
      </c>
      <c r="AV27" s="215">
        <v>2586</v>
      </c>
      <c r="AW27" s="216">
        <v>1284</v>
      </c>
      <c r="AX27" s="217">
        <v>1302</v>
      </c>
    </row>
    <row r="28" spans="2:50" x14ac:dyDescent="0.25">
      <c r="B28" s="213">
        <v>23</v>
      </c>
      <c r="C28" s="218">
        <v>1595</v>
      </c>
      <c r="D28" s="219">
        <v>776</v>
      </c>
      <c r="E28" s="220">
        <v>819</v>
      </c>
      <c r="F28" s="218">
        <v>1638</v>
      </c>
      <c r="G28" s="219">
        <v>802</v>
      </c>
      <c r="H28" s="220">
        <v>836</v>
      </c>
      <c r="I28" s="218">
        <v>1690</v>
      </c>
      <c r="J28" s="219">
        <v>834</v>
      </c>
      <c r="K28" s="220">
        <v>856</v>
      </c>
      <c r="L28" s="218">
        <v>1753</v>
      </c>
      <c r="M28" s="219">
        <v>872</v>
      </c>
      <c r="N28" s="220">
        <v>881</v>
      </c>
      <c r="O28" s="218">
        <v>1827</v>
      </c>
      <c r="P28" s="219">
        <v>913</v>
      </c>
      <c r="Q28" s="220">
        <v>914</v>
      </c>
      <c r="R28" s="218">
        <v>1911</v>
      </c>
      <c r="S28" s="219">
        <v>956</v>
      </c>
      <c r="T28" s="220">
        <v>955</v>
      </c>
      <c r="U28" s="218">
        <v>2004</v>
      </c>
      <c r="V28" s="219">
        <v>1000</v>
      </c>
      <c r="W28" s="220">
        <v>1004</v>
      </c>
      <c r="X28" s="218">
        <v>2106</v>
      </c>
      <c r="Y28" s="219">
        <v>1045</v>
      </c>
      <c r="Z28" s="220">
        <v>1061</v>
      </c>
      <c r="AA28" s="218">
        <v>2207</v>
      </c>
      <c r="AB28" s="219">
        <v>1088</v>
      </c>
      <c r="AC28" s="220">
        <v>1119</v>
      </c>
      <c r="AD28" s="218">
        <v>2298</v>
      </c>
      <c r="AE28" s="219">
        <v>1127</v>
      </c>
      <c r="AF28" s="220">
        <v>1171</v>
      </c>
      <c r="AG28" s="218">
        <v>2371</v>
      </c>
      <c r="AH28" s="219">
        <v>1158</v>
      </c>
      <c r="AI28" s="220">
        <v>1213</v>
      </c>
      <c r="AJ28" s="218">
        <v>2423</v>
      </c>
      <c r="AK28" s="219">
        <v>1182</v>
      </c>
      <c r="AL28" s="220">
        <v>1241</v>
      </c>
      <c r="AM28" s="218">
        <v>2458</v>
      </c>
      <c r="AN28" s="219">
        <v>1200</v>
      </c>
      <c r="AO28" s="220">
        <v>1258</v>
      </c>
      <c r="AP28" s="218">
        <v>2487</v>
      </c>
      <c r="AQ28" s="219">
        <v>1218</v>
      </c>
      <c r="AR28" s="220">
        <v>1269</v>
      </c>
      <c r="AS28" s="218">
        <v>2522</v>
      </c>
      <c r="AT28" s="219">
        <v>1241</v>
      </c>
      <c r="AU28" s="220">
        <v>1281</v>
      </c>
      <c r="AV28" s="218">
        <v>2573</v>
      </c>
      <c r="AW28" s="219">
        <v>1275</v>
      </c>
      <c r="AX28" s="220">
        <v>1298</v>
      </c>
    </row>
    <row r="29" spans="2:50" x14ac:dyDescent="0.25">
      <c r="B29" s="212">
        <v>24</v>
      </c>
      <c r="C29" s="215">
        <v>1581</v>
      </c>
      <c r="D29" s="216">
        <v>770</v>
      </c>
      <c r="E29" s="217">
        <v>811</v>
      </c>
      <c r="F29" s="215">
        <v>1620</v>
      </c>
      <c r="G29" s="216">
        <v>793</v>
      </c>
      <c r="H29" s="217">
        <v>827</v>
      </c>
      <c r="I29" s="215">
        <v>1664</v>
      </c>
      <c r="J29" s="216">
        <v>820</v>
      </c>
      <c r="K29" s="217">
        <v>844</v>
      </c>
      <c r="L29" s="215">
        <v>1717</v>
      </c>
      <c r="M29" s="216">
        <v>851</v>
      </c>
      <c r="N29" s="217">
        <v>866</v>
      </c>
      <c r="O29" s="215">
        <v>1777</v>
      </c>
      <c r="P29" s="216">
        <v>885</v>
      </c>
      <c r="Q29" s="217">
        <v>892</v>
      </c>
      <c r="R29" s="215">
        <v>1849</v>
      </c>
      <c r="S29" s="216">
        <v>923</v>
      </c>
      <c r="T29" s="217">
        <v>926</v>
      </c>
      <c r="U29" s="215">
        <v>1933</v>
      </c>
      <c r="V29" s="216">
        <v>965</v>
      </c>
      <c r="W29" s="217">
        <v>968</v>
      </c>
      <c r="X29" s="215">
        <v>2025</v>
      </c>
      <c r="Y29" s="216">
        <v>1009</v>
      </c>
      <c r="Z29" s="217">
        <v>1016</v>
      </c>
      <c r="AA29" s="215">
        <v>2121</v>
      </c>
      <c r="AB29" s="216">
        <v>1054</v>
      </c>
      <c r="AC29" s="217">
        <v>1067</v>
      </c>
      <c r="AD29" s="215">
        <v>2212</v>
      </c>
      <c r="AE29" s="216">
        <v>1096</v>
      </c>
      <c r="AF29" s="217">
        <v>1116</v>
      </c>
      <c r="AG29" s="215">
        <v>2292</v>
      </c>
      <c r="AH29" s="216">
        <v>1132</v>
      </c>
      <c r="AI29" s="217">
        <v>1160</v>
      </c>
      <c r="AJ29" s="215">
        <v>2359</v>
      </c>
      <c r="AK29" s="216">
        <v>1163</v>
      </c>
      <c r="AL29" s="217">
        <v>1196</v>
      </c>
      <c r="AM29" s="215">
        <v>2413</v>
      </c>
      <c r="AN29" s="216">
        <v>1188</v>
      </c>
      <c r="AO29" s="217">
        <v>1225</v>
      </c>
      <c r="AP29" s="215">
        <v>2460</v>
      </c>
      <c r="AQ29" s="216">
        <v>1211</v>
      </c>
      <c r="AR29" s="217">
        <v>1249</v>
      </c>
      <c r="AS29" s="215">
        <v>2507</v>
      </c>
      <c r="AT29" s="216">
        <v>1236</v>
      </c>
      <c r="AU29" s="217">
        <v>1271</v>
      </c>
      <c r="AV29" s="215">
        <v>2559</v>
      </c>
      <c r="AW29" s="216">
        <v>1265</v>
      </c>
      <c r="AX29" s="217">
        <v>1294</v>
      </c>
    </row>
    <row r="30" spans="2:50" x14ac:dyDescent="0.25">
      <c r="B30" s="213">
        <v>25</v>
      </c>
      <c r="C30" s="218">
        <v>1566</v>
      </c>
      <c r="D30" s="219">
        <v>762</v>
      </c>
      <c r="E30" s="220">
        <v>804</v>
      </c>
      <c r="F30" s="218">
        <v>1601</v>
      </c>
      <c r="G30" s="219">
        <v>783</v>
      </c>
      <c r="H30" s="220">
        <v>818</v>
      </c>
      <c r="I30" s="218">
        <v>1637</v>
      </c>
      <c r="J30" s="219">
        <v>804</v>
      </c>
      <c r="K30" s="220">
        <v>833</v>
      </c>
      <c r="L30" s="218">
        <v>1677</v>
      </c>
      <c r="M30" s="219">
        <v>828</v>
      </c>
      <c r="N30" s="220">
        <v>849</v>
      </c>
      <c r="O30" s="218">
        <v>1725</v>
      </c>
      <c r="P30" s="219">
        <v>856</v>
      </c>
      <c r="Q30" s="220">
        <v>869</v>
      </c>
      <c r="R30" s="218">
        <v>1786</v>
      </c>
      <c r="S30" s="219">
        <v>889</v>
      </c>
      <c r="T30" s="220">
        <v>897</v>
      </c>
      <c r="U30" s="218">
        <v>1860</v>
      </c>
      <c r="V30" s="219">
        <v>929</v>
      </c>
      <c r="W30" s="220">
        <v>931</v>
      </c>
      <c r="X30" s="218">
        <v>1942</v>
      </c>
      <c r="Y30" s="219">
        <v>971</v>
      </c>
      <c r="Z30" s="220">
        <v>971</v>
      </c>
      <c r="AA30" s="218">
        <v>2034</v>
      </c>
      <c r="AB30" s="219">
        <v>1018</v>
      </c>
      <c r="AC30" s="220">
        <v>1016</v>
      </c>
      <c r="AD30" s="218">
        <v>2125</v>
      </c>
      <c r="AE30" s="219">
        <v>1062</v>
      </c>
      <c r="AF30" s="220">
        <v>1063</v>
      </c>
      <c r="AG30" s="218">
        <v>2214</v>
      </c>
      <c r="AH30" s="219">
        <v>1106</v>
      </c>
      <c r="AI30" s="220">
        <v>1108</v>
      </c>
      <c r="AJ30" s="218">
        <v>2292</v>
      </c>
      <c r="AK30" s="219">
        <v>1141</v>
      </c>
      <c r="AL30" s="220">
        <v>1151</v>
      </c>
      <c r="AM30" s="218">
        <v>2365</v>
      </c>
      <c r="AN30" s="219">
        <v>1173</v>
      </c>
      <c r="AO30" s="220">
        <v>1192</v>
      </c>
      <c r="AP30" s="218">
        <v>2428</v>
      </c>
      <c r="AQ30" s="219">
        <v>1201</v>
      </c>
      <c r="AR30" s="220">
        <v>1227</v>
      </c>
      <c r="AS30" s="218">
        <v>2486</v>
      </c>
      <c r="AT30" s="219">
        <v>1227</v>
      </c>
      <c r="AU30" s="220">
        <v>1259</v>
      </c>
      <c r="AV30" s="218">
        <v>2540</v>
      </c>
      <c r="AW30" s="219">
        <v>1253</v>
      </c>
      <c r="AX30" s="220">
        <v>1287</v>
      </c>
    </row>
    <row r="31" spans="2:50" x14ac:dyDescent="0.25">
      <c r="B31" s="214">
        <v>26</v>
      </c>
      <c r="C31" s="221">
        <v>1558</v>
      </c>
      <c r="D31" s="222">
        <v>759</v>
      </c>
      <c r="E31" s="223">
        <v>799</v>
      </c>
      <c r="F31" s="221">
        <v>1586</v>
      </c>
      <c r="G31" s="222">
        <v>775</v>
      </c>
      <c r="H31" s="223">
        <v>811</v>
      </c>
      <c r="I31" s="221">
        <v>1614</v>
      </c>
      <c r="J31" s="222">
        <v>791</v>
      </c>
      <c r="K31" s="223">
        <v>823</v>
      </c>
      <c r="L31" s="221">
        <v>1641</v>
      </c>
      <c r="M31" s="222">
        <v>807</v>
      </c>
      <c r="N31" s="223">
        <v>834</v>
      </c>
      <c r="O31" s="221">
        <v>1675</v>
      </c>
      <c r="P31" s="222">
        <v>827</v>
      </c>
      <c r="Q31" s="223">
        <v>848</v>
      </c>
      <c r="R31" s="221">
        <v>1722</v>
      </c>
      <c r="S31" s="222">
        <v>855</v>
      </c>
      <c r="T31" s="223">
        <v>867</v>
      </c>
      <c r="U31" s="221">
        <v>1784</v>
      </c>
      <c r="V31" s="222">
        <v>891</v>
      </c>
      <c r="W31" s="223">
        <v>893</v>
      </c>
      <c r="X31" s="221">
        <v>1859</v>
      </c>
      <c r="Y31" s="222">
        <v>934</v>
      </c>
      <c r="Z31" s="223">
        <v>925</v>
      </c>
      <c r="AA31" s="221">
        <v>1944</v>
      </c>
      <c r="AB31" s="222">
        <v>981</v>
      </c>
      <c r="AC31" s="223">
        <v>963</v>
      </c>
      <c r="AD31" s="221">
        <v>2036</v>
      </c>
      <c r="AE31" s="222">
        <v>1030</v>
      </c>
      <c r="AF31" s="223">
        <v>1006</v>
      </c>
      <c r="AG31" s="221">
        <v>2131</v>
      </c>
      <c r="AH31" s="222">
        <v>1076</v>
      </c>
      <c r="AI31" s="223">
        <v>1055</v>
      </c>
      <c r="AJ31" s="221">
        <v>2225</v>
      </c>
      <c r="AK31" s="222">
        <v>1119</v>
      </c>
      <c r="AL31" s="223">
        <v>1106</v>
      </c>
      <c r="AM31" s="221">
        <v>2314</v>
      </c>
      <c r="AN31" s="222">
        <v>1157</v>
      </c>
      <c r="AO31" s="223">
        <v>1157</v>
      </c>
      <c r="AP31" s="221">
        <v>2396</v>
      </c>
      <c r="AQ31" s="222">
        <v>1190</v>
      </c>
      <c r="AR31" s="223">
        <v>1206</v>
      </c>
      <c r="AS31" s="221">
        <v>2465</v>
      </c>
      <c r="AT31" s="222">
        <v>1217</v>
      </c>
      <c r="AU31" s="223">
        <v>1248</v>
      </c>
      <c r="AV31" s="221">
        <v>2517</v>
      </c>
      <c r="AW31" s="222">
        <v>1238</v>
      </c>
      <c r="AX31" s="223">
        <v>1279</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AW33"/>
  <sheetViews>
    <sheetView topLeftCell="A4" zoomScale="80" zoomScaleNormal="80" workbookViewId="0">
      <pane xSplit="1" ySplit="3" topLeftCell="V7" activePane="bottomRight" state="frozen"/>
      <selection activeCell="A4" sqref="A4"/>
      <selection pane="topRight" activeCell="B4" sqref="B4"/>
      <selection pane="bottomLeft" activeCell="A7" sqref="A7"/>
      <selection pane="bottomRight"/>
    </sheetView>
  </sheetViews>
  <sheetFormatPr baseColWidth="10" defaultRowHeight="15" x14ac:dyDescent="0.25"/>
  <sheetData>
    <row r="4" spans="1:49" x14ac:dyDescent="0.25">
      <c r="A4" s="362"/>
      <c r="B4" s="203">
        <v>2005</v>
      </c>
      <c r="C4" s="204"/>
      <c r="D4" s="205"/>
      <c r="E4" s="203">
        <v>2006</v>
      </c>
      <c r="F4" s="204"/>
      <c r="G4" s="205"/>
      <c r="H4" s="203">
        <v>2007</v>
      </c>
      <c r="I4" s="204"/>
      <c r="J4" s="205"/>
      <c r="K4" s="203">
        <v>2008</v>
      </c>
      <c r="L4" s="204"/>
      <c r="M4" s="205"/>
      <c r="N4" s="203">
        <v>2009</v>
      </c>
      <c r="O4" s="204"/>
      <c r="P4" s="205"/>
      <c r="Q4" s="203">
        <v>2010</v>
      </c>
      <c r="R4" s="204"/>
      <c r="S4" s="205"/>
      <c r="T4" s="203">
        <v>2011</v>
      </c>
      <c r="U4" s="204"/>
      <c r="V4" s="205"/>
      <c r="W4" s="203">
        <v>2012</v>
      </c>
      <c r="X4" s="204"/>
      <c r="Y4" s="205"/>
      <c r="Z4" s="203">
        <v>2013</v>
      </c>
      <c r="AA4" s="204"/>
      <c r="AB4" s="205"/>
      <c r="AC4" s="203">
        <v>2014</v>
      </c>
      <c r="AD4" s="204"/>
      <c r="AE4" s="205"/>
      <c r="AF4" s="203">
        <v>2015</v>
      </c>
      <c r="AG4" s="204"/>
      <c r="AH4" s="205"/>
      <c r="AI4" s="203">
        <v>2016</v>
      </c>
      <c r="AJ4" s="204"/>
      <c r="AK4" s="205"/>
      <c r="AL4" s="203">
        <v>2017</v>
      </c>
      <c r="AM4" s="204"/>
      <c r="AN4" s="205"/>
      <c r="AO4" s="203">
        <v>2018</v>
      </c>
      <c r="AP4" s="204"/>
      <c r="AQ4" s="205"/>
      <c r="AR4" s="203">
        <v>2019</v>
      </c>
      <c r="AS4" s="204"/>
      <c r="AT4" s="205"/>
      <c r="AU4" s="203">
        <v>2020</v>
      </c>
      <c r="AV4" s="204"/>
      <c r="AW4" s="205"/>
    </row>
    <row r="5" spans="1:49" x14ac:dyDescent="0.25">
      <c r="A5" s="363" t="s">
        <v>87</v>
      </c>
      <c r="B5" s="206" t="s">
        <v>38</v>
      </c>
      <c r="C5" s="207" t="s">
        <v>145</v>
      </c>
      <c r="D5" s="208" t="s">
        <v>146</v>
      </c>
      <c r="E5" s="206" t="s">
        <v>38</v>
      </c>
      <c r="F5" s="207" t="s">
        <v>145</v>
      </c>
      <c r="G5" s="208" t="s">
        <v>146</v>
      </c>
      <c r="H5" s="206" t="s">
        <v>38</v>
      </c>
      <c r="I5" s="207" t="s">
        <v>145</v>
      </c>
      <c r="J5" s="208" t="s">
        <v>146</v>
      </c>
      <c r="K5" s="206" t="s">
        <v>38</v>
      </c>
      <c r="L5" s="207" t="s">
        <v>145</v>
      </c>
      <c r="M5" s="208" t="s">
        <v>146</v>
      </c>
      <c r="N5" s="206" t="s">
        <v>38</v>
      </c>
      <c r="O5" s="207" t="s">
        <v>145</v>
      </c>
      <c r="P5" s="208" t="s">
        <v>146</v>
      </c>
      <c r="Q5" s="206" t="s">
        <v>38</v>
      </c>
      <c r="R5" s="207" t="s">
        <v>145</v>
      </c>
      <c r="S5" s="208" t="s">
        <v>146</v>
      </c>
      <c r="T5" s="206" t="s">
        <v>38</v>
      </c>
      <c r="U5" s="207" t="s">
        <v>145</v>
      </c>
      <c r="V5" s="208" t="s">
        <v>146</v>
      </c>
      <c r="W5" s="206" t="s">
        <v>38</v>
      </c>
      <c r="X5" s="207" t="s">
        <v>145</v>
      </c>
      <c r="Y5" s="208" t="s">
        <v>146</v>
      </c>
      <c r="Z5" s="206" t="s">
        <v>38</v>
      </c>
      <c r="AA5" s="207" t="s">
        <v>145</v>
      </c>
      <c r="AB5" s="208" t="s">
        <v>146</v>
      </c>
      <c r="AC5" s="206" t="s">
        <v>38</v>
      </c>
      <c r="AD5" s="207" t="s">
        <v>145</v>
      </c>
      <c r="AE5" s="208" t="s">
        <v>146</v>
      </c>
      <c r="AF5" s="206" t="s">
        <v>38</v>
      </c>
      <c r="AG5" s="207" t="s">
        <v>145</v>
      </c>
      <c r="AH5" s="208" t="s">
        <v>146</v>
      </c>
      <c r="AI5" s="206" t="s">
        <v>38</v>
      </c>
      <c r="AJ5" s="207" t="s">
        <v>145</v>
      </c>
      <c r="AK5" s="208" t="s">
        <v>146</v>
      </c>
      <c r="AL5" s="206" t="s">
        <v>38</v>
      </c>
      <c r="AM5" s="207" t="s">
        <v>145</v>
      </c>
      <c r="AN5" s="208" t="s">
        <v>146</v>
      </c>
      <c r="AO5" s="206" t="s">
        <v>38</v>
      </c>
      <c r="AP5" s="207" t="s">
        <v>145</v>
      </c>
      <c r="AQ5" s="208" t="s">
        <v>146</v>
      </c>
      <c r="AR5" s="206" t="s">
        <v>38</v>
      </c>
      <c r="AS5" s="207" t="s">
        <v>145</v>
      </c>
      <c r="AT5" s="208" t="s">
        <v>146</v>
      </c>
      <c r="AU5" s="206" t="s">
        <v>38</v>
      </c>
      <c r="AV5" s="207" t="s">
        <v>145</v>
      </c>
      <c r="AW5" s="208" t="s">
        <v>146</v>
      </c>
    </row>
    <row r="6" spans="1:49" x14ac:dyDescent="0.25">
      <c r="A6" s="364" t="s">
        <v>169</v>
      </c>
      <c r="B6" s="365"/>
      <c r="C6" s="366"/>
      <c r="D6" s="367"/>
      <c r="E6" s="365"/>
      <c r="F6" s="366"/>
      <c r="G6" s="367"/>
      <c r="H6" s="365"/>
      <c r="I6" s="366"/>
      <c r="J6" s="367"/>
      <c r="K6" s="365"/>
      <c r="L6" s="366"/>
      <c r="M6" s="367"/>
      <c r="N6" s="365"/>
      <c r="O6" s="366"/>
      <c r="P6" s="367"/>
      <c r="Q6" s="365"/>
      <c r="R6" s="366"/>
      <c r="S6" s="367"/>
      <c r="T6" s="365"/>
      <c r="U6" s="366"/>
      <c r="V6" s="367"/>
      <c r="W6" s="365"/>
      <c r="X6" s="366"/>
      <c r="Y6" s="367"/>
      <c r="Z6" s="365"/>
      <c r="AA6" s="366"/>
      <c r="AB6" s="367"/>
      <c r="AC6" s="365"/>
      <c r="AD6" s="366"/>
      <c r="AE6" s="367"/>
      <c r="AF6" s="365"/>
      <c r="AG6" s="366"/>
      <c r="AH6" s="367"/>
      <c r="AI6" s="365"/>
      <c r="AJ6" s="366"/>
      <c r="AK6" s="367"/>
      <c r="AL6" s="365"/>
      <c r="AM6" s="366"/>
      <c r="AN6" s="367"/>
      <c r="AO6" s="365"/>
      <c r="AP6" s="366"/>
      <c r="AQ6" s="367"/>
      <c r="AR6" s="365"/>
      <c r="AS6" s="366"/>
      <c r="AT6" s="367"/>
      <c r="AU6" s="365"/>
      <c r="AV6" s="366"/>
      <c r="AW6" s="367"/>
    </row>
    <row r="7" spans="1:49" x14ac:dyDescent="0.25">
      <c r="A7" s="368">
        <v>0</v>
      </c>
      <c r="B7" s="369">
        <v>856218</v>
      </c>
      <c r="C7" s="370">
        <v>438024</v>
      </c>
      <c r="D7" s="371">
        <v>418194</v>
      </c>
      <c r="E7" s="369">
        <v>851173</v>
      </c>
      <c r="F7" s="370">
        <v>435887</v>
      </c>
      <c r="G7" s="371">
        <v>415286</v>
      </c>
      <c r="H7" s="369">
        <v>850081</v>
      </c>
      <c r="I7" s="370">
        <v>435572</v>
      </c>
      <c r="J7" s="371">
        <v>414509</v>
      </c>
      <c r="K7" s="369">
        <v>851231</v>
      </c>
      <c r="L7" s="370">
        <v>436054</v>
      </c>
      <c r="M7" s="371">
        <v>415177</v>
      </c>
      <c r="N7" s="369">
        <v>854430</v>
      </c>
      <c r="O7" s="370">
        <v>437453</v>
      </c>
      <c r="P7" s="371">
        <v>416977</v>
      </c>
      <c r="Q7" s="369">
        <v>858618</v>
      </c>
      <c r="R7" s="370">
        <v>439364</v>
      </c>
      <c r="S7" s="371">
        <v>419254</v>
      </c>
      <c r="T7" s="369">
        <v>862281</v>
      </c>
      <c r="U7" s="370">
        <v>441130</v>
      </c>
      <c r="V7" s="371">
        <v>421151</v>
      </c>
      <c r="W7" s="369">
        <v>865188</v>
      </c>
      <c r="X7" s="370">
        <v>442628</v>
      </c>
      <c r="Y7" s="371">
        <v>422560</v>
      </c>
      <c r="Z7" s="369">
        <v>867532</v>
      </c>
      <c r="AA7" s="370">
        <v>443921</v>
      </c>
      <c r="AB7" s="371">
        <v>423611</v>
      </c>
      <c r="AC7" s="369">
        <v>870130</v>
      </c>
      <c r="AD7" s="370">
        <v>445282</v>
      </c>
      <c r="AE7" s="371">
        <v>424848</v>
      </c>
      <c r="AF7" s="369">
        <v>873444</v>
      </c>
      <c r="AG7" s="370">
        <v>446997</v>
      </c>
      <c r="AH7" s="371">
        <v>426447</v>
      </c>
      <c r="AI7" s="369">
        <v>876233</v>
      </c>
      <c r="AJ7" s="370">
        <v>448451</v>
      </c>
      <c r="AK7" s="371">
        <v>427782</v>
      </c>
      <c r="AL7" s="369">
        <v>878602</v>
      </c>
      <c r="AM7" s="370">
        <v>449714</v>
      </c>
      <c r="AN7" s="371">
        <v>428888</v>
      </c>
      <c r="AO7" s="369">
        <v>880465</v>
      </c>
      <c r="AP7" s="370">
        <v>450741</v>
      </c>
      <c r="AQ7" s="371">
        <v>429724</v>
      </c>
      <c r="AR7" s="369">
        <v>881541</v>
      </c>
      <c r="AS7" s="370">
        <v>451447</v>
      </c>
      <c r="AT7" s="371">
        <v>430094</v>
      </c>
      <c r="AU7" s="369">
        <v>882144</v>
      </c>
      <c r="AV7" s="370">
        <v>451966</v>
      </c>
      <c r="AW7" s="371">
        <v>430178</v>
      </c>
    </row>
    <row r="8" spans="1:49" x14ac:dyDescent="0.25">
      <c r="A8" s="372">
        <v>1</v>
      </c>
      <c r="B8" s="373">
        <v>862734</v>
      </c>
      <c r="C8" s="374">
        <v>440837</v>
      </c>
      <c r="D8" s="375">
        <v>421897</v>
      </c>
      <c r="E8" s="373">
        <v>857388</v>
      </c>
      <c r="F8" s="374">
        <v>438425</v>
      </c>
      <c r="G8" s="375">
        <v>418963</v>
      </c>
      <c r="H8" s="373">
        <v>854540</v>
      </c>
      <c r="I8" s="374">
        <v>437187</v>
      </c>
      <c r="J8" s="375">
        <v>417353</v>
      </c>
      <c r="K8" s="373">
        <v>853612</v>
      </c>
      <c r="L8" s="374">
        <v>436764</v>
      </c>
      <c r="M8" s="375">
        <v>416848</v>
      </c>
      <c r="N8" s="373">
        <v>854392</v>
      </c>
      <c r="O8" s="374">
        <v>437147</v>
      </c>
      <c r="P8" s="375">
        <v>417245</v>
      </c>
      <c r="Q8" s="373">
        <v>856304</v>
      </c>
      <c r="R8" s="374">
        <v>438075</v>
      </c>
      <c r="S8" s="375">
        <v>418229</v>
      </c>
      <c r="T8" s="373">
        <v>858510</v>
      </c>
      <c r="U8" s="374">
        <v>439200</v>
      </c>
      <c r="V8" s="375">
        <v>419310</v>
      </c>
      <c r="W8" s="373">
        <v>860702</v>
      </c>
      <c r="X8" s="374">
        <v>440332</v>
      </c>
      <c r="Y8" s="375">
        <v>420370</v>
      </c>
      <c r="Z8" s="373">
        <v>862907</v>
      </c>
      <c r="AA8" s="374">
        <v>441505</v>
      </c>
      <c r="AB8" s="375">
        <v>421402</v>
      </c>
      <c r="AC8" s="373">
        <v>865381</v>
      </c>
      <c r="AD8" s="374">
        <v>442823</v>
      </c>
      <c r="AE8" s="375">
        <v>422558</v>
      </c>
      <c r="AF8" s="373">
        <v>868188</v>
      </c>
      <c r="AG8" s="374">
        <v>444266</v>
      </c>
      <c r="AH8" s="375">
        <v>423922</v>
      </c>
      <c r="AI8" s="373">
        <v>871040</v>
      </c>
      <c r="AJ8" s="374">
        <v>445751</v>
      </c>
      <c r="AK8" s="375">
        <v>425289</v>
      </c>
      <c r="AL8" s="373">
        <v>873646</v>
      </c>
      <c r="AM8" s="374">
        <v>447119</v>
      </c>
      <c r="AN8" s="375">
        <v>426527</v>
      </c>
      <c r="AO8" s="373">
        <v>875812</v>
      </c>
      <c r="AP8" s="374">
        <v>448296</v>
      </c>
      <c r="AQ8" s="375">
        <v>427516</v>
      </c>
      <c r="AR8" s="373">
        <v>877271</v>
      </c>
      <c r="AS8" s="374">
        <v>449142</v>
      </c>
      <c r="AT8" s="375">
        <v>428129</v>
      </c>
      <c r="AU8" s="373">
        <v>878196</v>
      </c>
      <c r="AV8" s="374">
        <v>449764</v>
      </c>
      <c r="AW8" s="375">
        <v>428432</v>
      </c>
    </row>
    <row r="9" spans="1:49" x14ac:dyDescent="0.25">
      <c r="A9" s="368">
        <v>2</v>
      </c>
      <c r="B9" s="369">
        <v>868980</v>
      </c>
      <c r="C9" s="370">
        <v>443610</v>
      </c>
      <c r="D9" s="371">
        <v>425370</v>
      </c>
      <c r="E9" s="369">
        <v>863419</v>
      </c>
      <c r="F9" s="370">
        <v>440977</v>
      </c>
      <c r="G9" s="371">
        <v>422442</v>
      </c>
      <c r="H9" s="369">
        <v>859266</v>
      </c>
      <c r="I9" s="370">
        <v>439069</v>
      </c>
      <c r="J9" s="371">
        <v>420197</v>
      </c>
      <c r="K9" s="369">
        <v>856484</v>
      </c>
      <c r="L9" s="370">
        <v>437808</v>
      </c>
      <c r="M9" s="371">
        <v>418676</v>
      </c>
      <c r="N9" s="369">
        <v>855106</v>
      </c>
      <c r="O9" s="370">
        <v>437245</v>
      </c>
      <c r="P9" s="371">
        <v>417861</v>
      </c>
      <c r="Q9" s="369">
        <v>854932</v>
      </c>
      <c r="R9" s="370">
        <v>437260</v>
      </c>
      <c r="S9" s="371">
        <v>417672</v>
      </c>
      <c r="T9" s="369">
        <v>855752</v>
      </c>
      <c r="U9" s="370">
        <v>437736</v>
      </c>
      <c r="V9" s="371">
        <v>418016</v>
      </c>
      <c r="W9" s="369">
        <v>857236</v>
      </c>
      <c r="X9" s="370">
        <v>438526</v>
      </c>
      <c r="Y9" s="371">
        <v>418710</v>
      </c>
      <c r="Z9" s="369">
        <v>859074</v>
      </c>
      <c r="AA9" s="370">
        <v>439513</v>
      </c>
      <c r="AB9" s="371">
        <v>419561</v>
      </c>
      <c r="AC9" s="369">
        <v>861307</v>
      </c>
      <c r="AD9" s="370">
        <v>440662</v>
      </c>
      <c r="AE9" s="371">
        <v>420645</v>
      </c>
      <c r="AF9" s="369">
        <v>863638</v>
      </c>
      <c r="AG9" s="370">
        <v>441859</v>
      </c>
      <c r="AH9" s="371">
        <v>421779</v>
      </c>
      <c r="AI9" s="369">
        <v>866457</v>
      </c>
      <c r="AJ9" s="370">
        <v>443343</v>
      </c>
      <c r="AK9" s="371">
        <v>423114</v>
      </c>
      <c r="AL9" s="369">
        <v>869155</v>
      </c>
      <c r="AM9" s="370">
        <v>444773</v>
      </c>
      <c r="AN9" s="371">
        <v>424382</v>
      </c>
      <c r="AO9" s="369">
        <v>871506</v>
      </c>
      <c r="AP9" s="370">
        <v>446021</v>
      </c>
      <c r="AQ9" s="371">
        <v>425485</v>
      </c>
      <c r="AR9" s="369">
        <v>873295</v>
      </c>
      <c r="AS9" s="370">
        <v>447006</v>
      </c>
      <c r="AT9" s="371">
        <v>426289</v>
      </c>
      <c r="AU9" s="369">
        <v>874477</v>
      </c>
      <c r="AV9" s="370">
        <v>447719</v>
      </c>
      <c r="AW9" s="371">
        <v>426758</v>
      </c>
    </row>
    <row r="10" spans="1:49" x14ac:dyDescent="0.25">
      <c r="A10" s="372">
        <v>3</v>
      </c>
      <c r="B10" s="373">
        <v>875005</v>
      </c>
      <c r="C10" s="374">
        <v>446415</v>
      </c>
      <c r="D10" s="375">
        <v>428590</v>
      </c>
      <c r="E10" s="373">
        <v>869373</v>
      </c>
      <c r="F10" s="374">
        <v>443656</v>
      </c>
      <c r="G10" s="375">
        <v>425717</v>
      </c>
      <c r="H10" s="373">
        <v>864144</v>
      </c>
      <c r="I10" s="374">
        <v>441139</v>
      </c>
      <c r="J10" s="375">
        <v>423005</v>
      </c>
      <c r="K10" s="373">
        <v>859820</v>
      </c>
      <c r="L10" s="374">
        <v>439167</v>
      </c>
      <c r="M10" s="375">
        <v>420653</v>
      </c>
      <c r="N10" s="373">
        <v>856614</v>
      </c>
      <c r="O10" s="374">
        <v>437773</v>
      </c>
      <c r="P10" s="375">
        <v>418841</v>
      </c>
      <c r="Q10" s="373">
        <v>854616</v>
      </c>
      <c r="R10" s="374">
        <v>436950</v>
      </c>
      <c r="S10" s="375">
        <v>417666</v>
      </c>
      <c r="T10" s="373">
        <v>854131</v>
      </c>
      <c r="U10" s="374">
        <v>436809</v>
      </c>
      <c r="V10" s="375">
        <v>417322</v>
      </c>
      <c r="W10" s="373">
        <v>854757</v>
      </c>
      <c r="X10" s="374">
        <v>437213</v>
      </c>
      <c r="Y10" s="375">
        <v>417544</v>
      </c>
      <c r="Z10" s="373">
        <v>856148</v>
      </c>
      <c r="AA10" s="374">
        <v>437953</v>
      </c>
      <c r="AB10" s="375">
        <v>418195</v>
      </c>
      <c r="AC10" s="373">
        <v>857969</v>
      </c>
      <c r="AD10" s="374">
        <v>438898</v>
      </c>
      <c r="AE10" s="375">
        <v>419071</v>
      </c>
      <c r="AF10" s="373">
        <v>859767</v>
      </c>
      <c r="AG10" s="374">
        <v>439817</v>
      </c>
      <c r="AH10" s="375">
        <v>419950</v>
      </c>
      <c r="AI10" s="373">
        <v>862432</v>
      </c>
      <c r="AJ10" s="374">
        <v>441237</v>
      </c>
      <c r="AK10" s="375">
        <v>421195</v>
      </c>
      <c r="AL10" s="373">
        <v>865135</v>
      </c>
      <c r="AM10" s="374">
        <v>442650</v>
      </c>
      <c r="AN10" s="375">
        <v>422485</v>
      </c>
      <c r="AO10" s="373">
        <v>867585</v>
      </c>
      <c r="AP10" s="374">
        <v>443940</v>
      </c>
      <c r="AQ10" s="375">
        <v>423645</v>
      </c>
      <c r="AR10" s="373">
        <v>869589</v>
      </c>
      <c r="AS10" s="374">
        <v>445031</v>
      </c>
      <c r="AT10" s="375">
        <v>424558</v>
      </c>
      <c r="AU10" s="373">
        <v>871005</v>
      </c>
      <c r="AV10" s="374">
        <v>445801</v>
      </c>
      <c r="AW10" s="375">
        <v>425204</v>
      </c>
    </row>
    <row r="11" spans="1:49" x14ac:dyDescent="0.25">
      <c r="A11" s="368">
        <v>4</v>
      </c>
      <c r="B11" s="369">
        <v>880837</v>
      </c>
      <c r="C11" s="370">
        <v>449283</v>
      </c>
      <c r="D11" s="371">
        <v>431554</v>
      </c>
      <c r="E11" s="369">
        <v>875257</v>
      </c>
      <c r="F11" s="370">
        <v>446440</v>
      </c>
      <c r="G11" s="371">
        <v>428817</v>
      </c>
      <c r="H11" s="369">
        <v>869224</v>
      </c>
      <c r="I11" s="370">
        <v>443461</v>
      </c>
      <c r="J11" s="371">
        <v>425763</v>
      </c>
      <c r="K11" s="369">
        <v>863667</v>
      </c>
      <c r="L11" s="370">
        <v>440875</v>
      </c>
      <c r="M11" s="371">
        <v>422792</v>
      </c>
      <c r="N11" s="369">
        <v>858862</v>
      </c>
      <c r="O11" s="370">
        <v>438714</v>
      </c>
      <c r="P11" s="371">
        <v>420148</v>
      </c>
      <c r="Q11" s="369">
        <v>855251</v>
      </c>
      <c r="R11" s="370">
        <v>437138</v>
      </c>
      <c r="S11" s="371">
        <v>418113</v>
      </c>
      <c r="T11" s="369">
        <v>853563</v>
      </c>
      <c r="U11" s="370">
        <v>436407</v>
      </c>
      <c r="V11" s="371">
        <v>417156</v>
      </c>
      <c r="W11" s="369">
        <v>853266</v>
      </c>
      <c r="X11" s="370">
        <v>436343</v>
      </c>
      <c r="Y11" s="371">
        <v>416923</v>
      </c>
      <c r="Z11" s="369">
        <v>854064</v>
      </c>
      <c r="AA11" s="370">
        <v>436802</v>
      </c>
      <c r="AB11" s="371">
        <v>417262</v>
      </c>
      <c r="AC11" s="369">
        <v>855336</v>
      </c>
      <c r="AD11" s="370">
        <v>437475</v>
      </c>
      <c r="AE11" s="371">
        <v>417861</v>
      </c>
      <c r="AF11" s="369">
        <v>856600</v>
      </c>
      <c r="AG11" s="370">
        <v>438132</v>
      </c>
      <c r="AH11" s="371">
        <v>418468</v>
      </c>
      <c r="AI11" s="369">
        <v>858989</v>
      </c>
      <c r="AJ11" s="370">
        <v>439424</v>
      </c>
      <c r="AK11" s="371">
        <v>419565</v>
      </c>
      <c r="AL11" s="369">
        <v>861538</v>
      </c>
      <c r="AM11" s="370">
        <v>440767</v>
      </c>
      <c r="AN11" s="371">
        <v>420771</v>
      </c>
      <c r="AO11" s="369">
        <v>863990</v>
      </c>
      <c r="AP11" s="370">
        <v>442052</v>
      </c>
      <c r="AQ11" s="371">
        <v>421938</v>
      </c>
      <c r="AR11" s="369">
        <v>866130</v>
      </c>
      <c r="AS11" s="370">
        <v>443168</v>
      </c>
      <c r="AT11" s="371">
        <v>422962</v>
      </c>
      <c r="AU11" s="369">
        <v>867743</v>
      </c>
      <c r="AV11" s="370">
        <v>444042</v>
      </c>
      <c r="AW11" s="371">
        <v>423701</v>
      </c>
    </row>
    <row r="12" spans="1:49" s="386" customFormat="1" x14ac:dyDescent="0.25">
      <c r="A12" s="382">
        <v>5</v>
      </c>
      <c r="B12" s="383">
        <v>882808</v>
      </c>
      <c r="C12" s="384">
        <v>449772</v>
      </c>
      <c r="D12" s="385">
        <v>433036</v>
      </c>
      <c r="E12" s="383">
        <v>877396</v>
      </c>
      <c r="F12" s="384">
        <v>446986</v>
      </c>
      <c r="G12" s="385">
        <v>430410</v>
      </c>
      <c r="H12" s="383">
        <v>870709</v>
      </c>
      <c r="I12" s="384">
        <v>443707</v>
      </c>
      <c r="J12" s="385">
        <v>427002</v>
      </c>
      <c r="K12" s="383">
        <v>864110</v>
      </c>
      <c r="L12" s="384">
        <v>440736</v>
      </c>
      <c r="M12" s="385">
        <v>423374</v>
      </c>
      <c r="N12" s="383">
        <v>858084</v>
      </c>
      <c r="O12" s="384">
        <v>438124</v>
      </c>
      <c r="P12" s="385">
        <v>419960</v>
      </c>
      <c r="Q12" s="383">
        <v>853286</v>
      </c>
      <c r="R12" s="384">
        <v>436080</v>
      </c>
      <c r="S12" s="385">
        <v>417206</v>
      </c>
      <c r="T12" s="383">
        <v>850881</v>
      </c>
      <c r="U12" s="384">
        <v>435038</v>
      </c>
      <c r="V12" s="385">
        <v>415843</v>
      </c>
      <c r="W12" s="383">
        <v>850306</v>
      </c>
      <c r="X12" s="384">
        <v>434825</v>
      </c>
      <c r="Y12" s="385">
        <v>415481</v>
      </c>
      <c r="Z12" s="383">
        <v>851072</v>
      </c>
      <c r="AA12" s="384">
        <v>435245</v>
      </c>
      <c r="AB12" s="385">
        <v>415827</v>
      </c>
      <c r="AC12" s="383">
        <v>852365</v>
      </c>
      <c r="AD12" s="384">
        <v>435917</v>
      </c>
      <c r="AE12" s="385">
        <v>416448</v>
      </c>
      <c r="AF12" s="383">
        <v>853324</v>
      </c>
      <c r="AG12" s="384">
        <v>436394</v>
      </c>
      <c r="AH12" s="385">
        <v>416930</v>
      </c>
      <c r="AI12" s="383">
        <v>855642</v>
      </c>
      <c r="AJ12" s="384">
        <v>437658</v>
      </c>
      <c r="AK12" s="385">
        <v>417984</v>
      </c>
      <c r="AL12" s="383">
        <v>858341</v>
      </c>
      <c r="AM12" s="384">
        <v>439069</v>
      </c>
      <c r="AN12" s="385">
        <v>419272</v>
      </c>
      <c r="AO12" s="383">
        <v>860845</v>
      </c>
      <c r="AP12" s="384">
        <v>440363</v>
      </c>
      <c r="AQ12" s="385">
        <v>420482</v>
      </c>
      <c r="AR12" s="383">
        <v>863131</v>
      </c>
      <c r="AS12" s="384">
        <v>441506</v>
      </c>
      <c r="AT12" s="385">
        <v>421625</v>
      </c>
      <c r="AU12" s="383">
        <v>864913</v>
      </c>
      <c r="AV12" s="384">
        <v>442456</v>
      </c>
      <c r="AW12" s="385">
        <v>422457</v>
      </c>
    </row>
    <row r="13" spans="1:49" x14ac:dyDescent="0.25">
      <c r="A13" s="368">
        <v>6</v>
      </c>
      <c r="B13" s="369">
        <v>888503</v>
      </c>
      <c r="C13" s="370">
        <v>452939</v>
      </c>
      <c r="D13" s="371">
        <v>435564</v>
      </c>
      <c r="E13" s="369">
        <v>883516</v>
      </c>
      <c r="F13" s="370">
        <v>450269</v>
      </c>
      <c r="G13" s="371">
        <v>433247</v>
      </c>
      <c r="H13" s="369">
        <v>876681</v>
      </c>
      <c r="I13" s="370">
        <v>446816</v>
      </c>
      <c r="J13" s="371">
        <v>429865</v>
      </c>
      <c r="K13" s="369">
        <v>869535</v>
      </c>
      <c r="L13" s="370">
        <v>443452</v>
      </c>
      <c r="M13" s="371">
        <v>426083</v>
      </c>
      <c r="N13" s="369">
        <v>862550</v>
      </c>
      <c r="O13" s="370">
        <v>440268</v>
      </c>
      <c r="P13" s="371">
        <v>422282</v>
      </c>
      <c r="Q13" s="369">
        <v>856643</v>
      </c>
      <c r="R13" s="370">
        <v>437612</v>
      </c>
      <c r="S13" s="371">
        <v>419031</v>
      </c>
      <c r="T13" s="369">
        <v>853089</v>
      </c>
      <c r="U13" s="370">
        <v>435991</v>
      </c>
      <c r="V13" s="371">
        <v>417098</v>
      </c>
      <c r="W13" s="369">
        <v>851376</v>
      </c>
      <c r="X13" s="370">
        <v>435252</v>
      </c>
      <c r="Y13" s="371">
        <v>416124</v>
      </c>
      <c r="Z13" s="369">
        <v>851165</v>
      </c>
      <c r="AA13" s="370">
        <v>435195</v>
      </c>
      <c r="AB13" s="371">
        <v>415970</v>
      </c>
      <c r="AC13" s="369">
        <v>851509</v>
      </c>
      <c r="AD13" s="370">
        <v>435374</v>
      </c>
      <c r="AE13" s="371">
        <v>416135</v>
      </c>
      <c r="AF13" s="369">
        <v>851776</v>
      </c>
      <c r="AG13" s="370">
        <v>435522</v>
      </c>
      <c r="AH13" s="371">
        <v>416254</v>
      </c>
      <c r="AI13" s="369">
        <v>853513</v>
      </c>
      <c r="AJ13" s="370">
        <v>436499</v>
      </c>
      <c r="AK13" s="371">
        <v>417014</v>
      </c>
      <c r="AL13" s="369">
        <v>855740</v>
      </c>
      <c r="AM13" s="370">
        <v>437693</v>
      </c>
      <c r="AN13" s="371">
        <v>418047</v>
      </c>
      <c r="AO13" s="369">
        <v>858061</v>
      </c>
      <c r="AP13" s="370">
        <v>438895</v>
      </c>
      <c r="AQ13" s="371">
        <v>419166</v>
      </c>
      <c r="AR13" s="369">
        <v>860288</v>
      </c>
      <c r="AS13" s="370">
        <v>440052</v>
      </c>
      <c r="AT13" s="371">
        <v>420236</v>
      </c>
      <c r="AU13" s="369">
        <v>862057</v>
      </c>
      <c r="AV13" s="370">
        <v>440930</v>
      </c>
      <c r="AW13" s="371">
        <v>421127</v>
      </c>
    </row>
    <row r="14" spans="1:49" x14ac:dyDescent="0.25">
      <c r="A14" s="372">
        <v>7</v>
      </c>
      <c r="B14" s="373">
        <v>893808</v>
      </c>
      <c r="C14" s="374">
        <v>456030</v>
      </c>
      <c r="D14" s="375">
        <v>437778</v>
      </c>
      <c r="E14" s="373">
        <v>889444</v>
      </c>
      <c r="F14" s="374">
        <v>453601</v>
      </c>
      <c r="G14" s="375">
        <v>435843</v>
      </c>
      <c r="H14" s="373">
        <v>882798</v>
      </c>
      <c r="I14" s="374">
        <v>450126</v>
      </c>
      <c r="J14" s="375">
        <v>432672</v>
      </c>
      <c r="K14" s="373">
        <v>875342</v>
      </c>
      <c r="L14" s="374">
        <v>446467</v>
      </c>
      <c r="M14" s="375">
        <v>428875</v>
      </c>
      <c r="N14" s="373">
        <v>867785</v>
      </c>
      <c r="O14" s="374">
        <v>442870</v>
      </c>
      <c r="P14" s="375">
        <v>424915</v>
      </c>
      <c r="Q14" s="373">
        <v>861027</v>
      </c>
      <c r="R14" s="374">
        <v>439680</v>
      </c>
      <c r="S14" s="375">
        <v>421347</v>
      </c>
      <c r="T14" s="373">
        <v>856434</v>
      </c>
      <c r="U14" s="374">
        <v>437516</v>
      </c>
      <c r="V14" s="375">
        <v>418918</v>
      </c>
      <c r="W14" s="373">
        <v>853560</v>
      </c>
      <c r="X14" s="374">
        <v>436183</v>
      </c>
      <c r="Y14" s="375">
        <v>417377</v>
      </c>
      <c r="Z14" s="373">
        <v>852129</v>
      </c>
      <c r="AA14" s="374">
        <v>435540</v>
      </c>
      <c r="AB14" s="375">
        <v>416589</v>
      </c>
      <c r="AC14" s="373">
        <v>851479</v>
      </c>
      <c r="AD14" s="374">
        <v>435247</v>
      </c>
      <c r="AE14" s="375">
        <v>416232</v>
      </c>
      <c r="AF14" s="373">
        <v>851038</v>
      </c>
      <c r="AG14" s="374">
        <v>435073</v>
      </c>
      <c r="AH14" s="375">
        <v>415965</v>
      </c>
      <c r="AI14" s="373">
        <v>852017</v>
      </c>
      <c r="AJ14" s="374">
        <v>435678</v>
      </c>
      <c r="AK14" s="375">
        <v>416339</v>
      </c>
      <c r="AL14" s="373">
        <v>853645</v>
      </c>
      <c r="AM14" s="374">
        <v>436573</v>
      </c>
      <c r="AN14" s="375">
        <v>417072</v>
      </c>
      <c r="AO14" s="373">
        <v>855690</v>
      </c>
      <c r="AP14" s="374">
        <v>437661</v>
      </c>
      <c r="AQ14" s="375">
        <v>418029</v>
      </c>
      <c r="AR14" s="373">
        <v>857759</v>
      </c>
      <c r="AS14" s="374">
        <v>438708</v>
      </c>
      <c r="AT14" s="375">
        <v>419051</v>
      </c>
      <c r="AU14" s="373">
        <v>859496</v>
      </c>
      <c r="AV14" s="374">
        <v>439598</v>
      </c>
      <c r="AW14" s="375">
        <v>419898</v>
      </c>
    </row>
    <row r="15" spans="1:49" x14ac:dyDescent="0.25">
      <c r="A15" s="368">
        <v>8</v>
      </c>
      <c r="B15" s="369">
        <v>898371</v>
      </c>
      <c r="C15" s="370">
        <v>458856</v>
      </c>
      <c r="D15" s="371">
        <v>439515</v>
      </c>
      <c r="E15" s="369">
        <v>894784</v>
      </c>
      <c r="F15" s="370">
        <v>456747</v>
      </c>
      <c r="G15" s="371">
        <v>438037</v>
      </c>
      <c r="H15" s="369">
        <v>888621</v>
      </c>
      <c r="I15" s="370">
        <v>453402</v>
      </c>
      <c r="J15" s="371">
        <v>435219</v>
      </c>
      <c r="K15" s="369">
        <v>881273</v>
      </c>
      <c r="L15" s="370">
        <v>449637</v>
      </c>
      <c r="M15" s="371">
        <v>431636</v>
      </c>
      <c r="N15" s="369">
        <v>873464</v>
      </c>
      <c r="O15" s="370">
        <v>445739</v>
      </c>
      <c r="P15" s="371">
        <v>427725</v>
      </c>
      <c r="Q15" s="369">
        <v>866143</v>
      </c>
      <c r="R15" s="370">
        <v>442169</v>
      </c>
      <c r="S15" s="371">
        <v>423974</v>
      </c>
      <c r="T15" s="369">
        <v>860630</v>
      </c>
      <c r="U15" s="370">
        <v>439485</v>
      </c>
      <c r="V15" s="371">
        <v>421145</v>
      </c>
      <c r="W15" s="369">
        <v>856556</v>
      </c>
      <c r="X15" s="370">
        <v>437540</v>
      </c>
      <c r="Y15" s="371">
        <v>419016</v>
      </c>
      <c r="Z15" s="369">
        <v>853919</v>
      </c>
      <c r="AA15" s="370">
        <v>436316</v>
      </c>
      <c r="AB15" s="371">
        <v>417603</v>
      </c>
      <c r="AC15" s="369">
        <v>852182</v>
      </c>
      <c r="AD15" s="370">
        <v>435505</v>
      </c>
      <c r="AE15" s="371">
        <v>416677</v>
      </c>
      <c r="AF15" s="369">
        <v>850991</v>
      </c>
      <c r="AG15" s="370">
        <v>434969</v>
      </c>
      <c r="AH15" s="371">
        <v>416022</v>
      </c>
      <c r="AI15" s="369">
        <v>851130</v>
      </c>
      <c r="AJ15" s="370">
        <v>435163</v>
      </c>
      <c r="AK15" s="371">
        <v>415967</v>
      </c>
      <c r="AL15" s="369">
        <v>852118</v>
      </c>
      <c r="AM15" s="370">
        <v>435742</v>
      </c>
      <c r="AN15" s="371">
        <v>416376</v>
      </c>
      <c r="AO15" s="369">
        <v>853748</v>
      </c>
      <c r="AP15" s="370">
        <v>436623</v>
      </c>
      <c r="AQ15" s="371">
        <v>417125</v>
      </c>
      <c r="AR15" s="369">
        <v>855517</v>
      </c>
      <c r="AS15" s="370">
        <v>437541</v>
      </c>
      <c r="AT15" s="371">
        <v>417976</v>
      </c>
      <c r="AU15" s="369">
        <v>857180</v>
      </c>
      <c r="AV15" s="370">
        <v>438414</v>
      </c>
      <c r="AW15" s="371">
        <v>418766</v>
      </c>
    </row>
    <row r="16" spans="1:49" x14ac:dyDescent="0.25">
      <c r="A16" s="372">
        <v>9</v>
      </c>
      <c r="B16" s="373">
        <v>901743</v>
      </c>
      <c r="C16" s="374">
        <v>461107</v>
      </c>
      <c r="D16" s="375">
        <v>440636</v>
      </c>
      <c r="E16" s="373">
        <v>899134</v>
      </c>
      <c r="F16" s="374">
        <v>459470</v>
      </c>
      <c r="G16" s="375">
        <v>439664</v>
      </c>
      <c r="H16" s="373">
        <v>893750</v>
      </c>
      <c r="I16" s="374">
        <v>456416</v>
      </c>
      <c r="J16" s="375">
        <v>437334</v>
      </c>
      <c r="K16" s="373">
        <v>886866</v>
      </c>
      <c r="L16" s="374">
        <v>452706</v>
      </c>
      <c r="M16" s="375">
        <v>434160</v>
      </c>
      <c r="N16" s="373">
        <v>879151</v>
      </c>
      <c r="O16" s="374">
        <v>448707</v>
      </c>
      <c r="P16" s="375">
        <v>430444</v>
      </c>
      <c r="Q16" s="373">
        <v>871568</v>
      </c>
      <c r="R16" s="374">
        <v>444832</v>
      </c>
      <c r="S16" s="375">
        <v>426736</v>
      </c>
      <c r="T16" s="373">
        <v>865353</v>
      </c>
      <c r="U16" s="374">
        <v>441740</v>
      </c>
      <c r="V16" s="375">
        <v>423613</v>
      </c>
      <c r="W16" s="373">
        <v>860213</v>
      </c>
      <c r="X16" s="374">
        <v>439250</v>
      </c>
      <c r="Y16" s="375">
        <v>420963</v>
      </c>
      <c r="Z16" s="373">
        <v>856309</v>
      </c>
      <c r="AA16" s="374">
        <v>437385</v>
      </c>
      <c r="AB16" s="375">
        <v>418924</v>
      </c>
      <c r="AC16" s="373">
        <v>853457</v>
      </c>
      <c r="AD16" s="374">
        <v>436044</v>
      </c>
      <c r="AE16" s="375">
        <v>417413</v>
      </c>
      <c r="AF16" s="373">
        <v>851549</v>
      </c>
      <c r="AG16" s="374">
        <v>435174</v>
      </c>
      <c r="AH16" s="375">
        <v>416375</v>
      </c>
      <c r="AI16" s="373">
        <v>850746</v>
      </c>
      <c r="AJ16" s="374">
        <v>434891</v>
      </c>
      <c r="AK16" s="375">
        <v>415855</v>
      </c>
      <c r="AL16" s="373">
        <v>851064</v>
      </c>
      <c r="AM16" s="374">
        <v>435152</v>
      </c>
      <c r="AN16" s="375">
        <v>415912</v>
      </c>
      <c r="AO16" s="373">
        <v>852183</v>
      </c>
      <c r="AP16" s="374">
        <v>435786</v>
      </c>
      <c r="AQ16" s="375">
        <v>416397</v>
      </c>
      <c r="AR16" s="373">
        <v>853678</v>
      </c>
      <c r="AS16" s="374">
        <v>436606</v>
      </c>
      <c r="AT16" s="375">
        <v>417072</v>
      </c>
      <c r="AU16" s="373">
        <v>855124</v>
      </c>
      <c r="AV16" s="374">
        <v>437350</v>
      </c>
      <c r="AW16" s="375">
        <v>417774</v>
      </c>
    </row>
    <row r="17" spans="1:49" x14ac:dyDescent="0.25">
      <c r="A17" s="368">
        <v>10</v>
      </c>
      <c r="B17" s="369">
        <v>904358</v>
      </c>
      <c r="C17" s="370">
        <v>462991</v>
      </c>
      <c r="D17" s="371">
        <v>441367</v>
      </c>
      <c r="E17" s="369">
        <v>902738</v>
      </c>
      <c r="F17" s="370">
        <v>461831</v>
      </c>
      <c r="G17" s="371">
        <v>440907</v>
      </c>
      <c r="H17" s="369">
        <v>898346</v>
      </c>
      <c r="I17" s="370">
        <v>459132</v>
      </c>
      <c r="J17" s="371">
        <v>439214</v>
      </c>
      <c r="K17" s="369">
        <v>892010</v>
      </c>
      <c r="L17" s="370">
        <v>455522</v>
      </c>
      <c r="M17" s="371">
        <v>436488</v>
      </c>
      <c r="N17" s="369">
        <v>884631</v>
      </c>
      <c r="O17" s="370">
        <v>451500</v>
      </c>
      <c r="P17" s="371">
        <v>433131</v>
      </c>
      <c r="Q17" s="369">
        <v>877066</v>
      </c>
      <c r="R17" s="370">
        <v>447529</v>
      </c>
      <c r="S17" s="371">
        <v>429537</v>
      </c>
      <c r="T17" s="369">
        <v>870251</v>
      </c>
      <c r="U17" s="370">
        <v>444038</v>
      </c>
      <c r="V17" s="371">
        <v>426213</v>
      </c>
      <c r="W17" s="369">
        <v>864085</v>
      </c>
      <c r="X17" s="370">
        <v>441021</v>
      </c>
      <c r="Y17" s="371">
        <v>423064</v>
      </c>
      <c r="Z17" s="369">
        <v>858967</v>
      </c>
      <c r="AA17" s="370">
        <v>438591</v>
      </c>
      <c r="AB17" s="371">
        <v>420376</v>
      </c>
      <c r="AC17" s="369">
        <v>855083</v>
      </c>
      <c r="AD17" s="370">
        <v>436764</v>
      </c>
      <c r="AE17" s="371">
        <v>418319</v>
      </c>
      <c r="AF17" s="369">
        <v>852494</v>
      </c>
      <c r="AG17" s="370">
        <v>435574</v>
      </c>
      <c r="AH17" s="371">
        <v>416920</v>
      </c>
      <c r="AI17" s="369">
        <v>850778</v>
      </c>
      <c r="AJ17" s="370">
        <v>434868</v>
      </c>
      <c r="AK17" s="371">
        <v>415910</v>
      </c>
      <c r="AL17" s="369">
        <v>850352</v>
      </c>
      <c r="AM17" s="370">
        <v>434743</v>
      </c>
      <c r="AN17" s="371">
        <v>415609</v>
      </c>
      <c r="AO17" s="369">
        <v>850913</v>
      </c>
      <c r="AP17" s="370">
        <v>435123</v>
      </c>
      <c r="AQ17" s="371">
        <v>415790</v>
      </c>
      <c r="AR17" s="369">
        <v>852056</v>
      </c>
      <c r="AS17" s="370">
        <v>435745</v>
      </c>
      <c r="AT17" s="371">
        <v>416311</v>
      </c>
      <c r="AU17" s="369">
        <v>853350</v>
      </c>
      <c r="AV17" s="370">
        <v>436458</v>
      </c>
      <c r="AW17" s="371">
        <v>416892</v>
      </c>
    </row>
    <row r="18" spans="1:49" x14ac:dyDescent="0.25">
      <c r="A18" s="372">
        <v>11</v>
      </c>
      <c r="B18" s="373">
        <v>906411</v>
      </c>
      <c r="C18" s="374">
        <v>464532</v>
      </c>
      <c r="D18" s="375">
        <v>441879</v>
      </c>
      <c r="E18" s="373">
        <v>905865</v>
      </c>
      <c r="F18" s="374">
        <v>463868</v>
      </c>
      <c r="G18" s="375">
        <v>441997</v>
      </c>
      <c r="H18" s="373">
        <v>902419</v>
      </c>
      <c r="I18" s="374">
        <v>461560</v>
      </c>
      <c r="J18" s="375">
        <v>440859</v>
      </c>
      <c r="K18" s="373">
        <v>896830</v>
      </c>
      <c r="L18" s="374">
        <v>458147</v>
      </c>
      <c r="M18" s="375">
        <v>438683</v>
      </c>
      <c r="N18" s="373">
        <v>889824</v>
      </c>
      <c r="O18" s="374">
        <v>454093</v>
      </c>
      <c r="P18" s="375">
        <v>435731</v>
      </c>
      <c r="Q18" s="373">
        <v>882321</v>
      </c>
      <c r="R18" s="374">
        <v>449989</v>
      </c>
      <c r="S18" s="375">
        <v>432332</v>
      </c>
      <c r="T18" s="373">
        <v>875034</v>
      </c>
      <c r="U18" s="374">
        <v>446227</v>
      </c>
      <c r="V18" s="375">
        <v>428807</v>
      </c>
      <c r="W18" s="373">
        <v>867868</v>
      </c>
      <c r="X18" s="374">
        <v>442716</v>
      </c>
      <c r="Y18" s="375">
        <v>425152</v>
      </c>
      <c r="Z18" s="373">
        <v>861529</v>
      </c>
      <c r="AA18" s="374">
        <v>439729</v>
      </c>
      <c r="AB18" s="375">
        <v>421800</v>
      </c>
      <c r="AC18" s="373">
        <v>856720</v>
      </c>
      <c r="AD18" s="374">
        <v>437511</v>
      </c>
      <c r="AE18" s="375">
        <v>419209</v>
      </c>
      <c r="AF18" s="373">
        <v>853635</v>
      </c>
      <c r="AG18" s="374">
        <v>436120</v>
      </c>
      <c r="AH18" s="375">
        <v>417515</v>
      </c>
      <c r="AI18" s="373">
        <v>850981</v>
      </c>
      <c r="AJ18" s="374">
        <v>434904</v>
      </c>
      <c r="AK18" s="375">
        <v>416077</v>
      </c>
      <c r="AL18" s="373">
        <v>849855</v>
      </c>
      <c r="AM18" s="374">
        <v>434458</v>
      </c>
      <c r="AN18" s="375">
        <v>415397</v>
      </c>
      <c r="AO18" s="373">
        <v>849992</v>
      </c>
      <c r="AP18" s="374">
        <v>434613</v>
      </c>
      <c r="AQ18" s="375">
        <v>415379</v>
      </c>
      <c r="AR18" s="373">
        <v>850644</v>
      </c>
      <c r="AS18" s="374">
        <v>435039</v>
      </c>
      <c r="AT18" s="375">
        <v>415605</v>
      </c>
      <c r="AU18" s="373">
        <v>851736</v>
      </c>
      <c r="AV18" s="374">
        <v>435649</v>
      </c>
      <c r="AW18" s="375">
        <v>416087</v>
      </c>
    </row>
    <row r="19" spans="1:49" x14ac:dyDescent="0.25">
      <c r="A19" s="368">
        <v>12</v>
      </c>
      <c r="B19" s="369">
        <v>903975</v>
      </c>
      <c r="C19" s="370">
        <v>463668</v>
      </c>
      <c r="D19" s="371">
        <v>440307</v>
      </c>
      <c r="E19" s="369">
        <v>904887</v>
      </c>
      <c r="F19" s="370">
        <v>463803</v>
      </c>
      <c r="G19" s="371">
        <v>441084</v>
      </c>
      <c r="H19" s="369">
        <v>903080</v>
      </c>
      <c r="I19" s="370">
        <v>462305</v>
      </c>
      <c r="J19" s="371">
        <v>440775</v>
      </c>
      <c r="K19" s="369">
        <v>898941</v>
      </c>
      <c r="L19" s="370">
        <v>459551</v>
      </c>
      <c r="M19" s="371">
        <v>439390</v>
      </c>
      <c r="N19" s="369">
        <v>893171</v>
      </c>
      <c r="O19" s="370">
        <v>456001</v>
      </c>
      <c r="P19" s="371">
        <v>437170</v>
      </c>
      <c r="Q19" s="369">
        <v>886449</v>
      </c>
      <c r="R19" s="370">
        <v>452172</v>
      </c>
      <c r="S19" s="371">
        <v>434277</v>
      </c>
      <c r="T19" s="369">
        <v>879357</v>
      </c>
      <c r="U19" s="370">
        <v>448458</v>
      </c>
      <c r="V19" s="371">
        <v>430899</v>
      </c>
      <c r="W19" s="369">
        <v>871865</v>
      </c>
      <c r="X19" s="370">
        <v>444747</v>
      </c>
      <c r="Y19" s="371">
        <v>427118</v>
      </c>
      <c r="Z19" s="369">
        <v>864880</v>
      </c>
      <c r="AA19" s="370">
        <v>441384</v>
      </c>
      <c r="AB19" s="371">
        <v>423496</v>
      </c>
      <c r="AC19" s="369">
        <v>859258</v>
      </c>
      <c r="AD19" s="370">
        <v>438747</v>
      </c>
      <c r="AE19" s="371">
        <v>420511</v>
      </c>
      <c r="AF19" s="369">
        <v>855555</v>
      </c>
      <c r="AG19" s="370">
        <v>437042</v>
      </c>
      <c r="AH19" s="371">
        <v>418513</v>
      </c>
      <c r="AI19" s="369">
        <v>852136</v>
      </c>
      <c r="AJ19" s="370">
        <v>435432</v>
      </c>
      <c r="AK19" s="371">
        <v>416704</v>
      </c>
      <c r="AL19" s="369">
        <v>850242</v>
      </c>
      <c r="AM19" s="370">
        <v>434590</v>
      </c>
      <c r="AN19" s="371">
        <v>415652</v>
      </c>
      <c r="AO19" s="369">
        <v>849684</v>
      </c>
      <c r="AP19" s="370">
        <v>434402</v>
      </c>
      <c r="AQ19" s="371">
        <v>415282</v>
      </c>
      <c r="AR19" s="369">
        <v>849867</v>
      </c>
      <c r="AS19" s="370">
        <v>434583</v>
      </c>
      <c r="AT19" s="371">
        <v>415284</v>
      </c>
      <c r="AU19" s="369">
        <v>850609</v>
      </c>
      <c r="AV19" s="370">
        <v>435057</v>
      </c>
      <c r="AW19" s="371">
        <v>415552</v>
      </c>
    </row>
    <row r="20" spans="1:49" x14ac:dyDescent="0.25">
      <c r="A20" s="372">
        <v>13</v>
      </c>
      <c r="B20" s="373">
        <v>895225</v>
      </c>
      <c r="C20" s="374">
        <v>459345</v>
      </c>
      <c r="D20" s="375">
        <v>435880</v>
      </c>
      <c r="E20" s="373">
        <v>898166</v>
      </c>
      <c r="F20" s="374">
        <v>460749</v>
      </c>
      <c r="G20" s="375">
        <v>437417</v>
      </c>
      <c r="H20" s="373">
        <v>898882</v>
      </c>
      <c r="I20" s="374">
        <v>460707</v>
      </c>
      <c r="J20" s="375">
        <v>438175</v>
      </c>
      <c r="K20" s="373">
        <v>897236</v>
      </c>
      <c r="L20" s="374">
        <v>459284</v>
      </c>
      <c r="M20" s="375">
        <v>437952</v>
      </c>
      <c r="N20" s="373">
        <v>893766</v>
      </c>
      <c r="O20" s="374">
        <v>456905</v>
      </c>
      <c r="P20" s="375">
        <v>436861</v>
      </c>
      <c r="Q20" s="373">
        <v>888882</v>
      </c>
      <c r="R20" s="374">
        <v>453967</v>
      </c>
      <c r="S20" s="375">
        <v>434915</v>
      </c>
      <c r="T20" s="373">
        <v>882971</v>
      </c>
      <c r="U20" s="374">
        <v>450746</v>
      </c>
      <c r="V20" s="375">
        <v>432225</v>
      </c>
      <c r="W20" s="373">
        <v>876078</v>
      </c>
      <c r="X20" s="374">
        <v>447180</v>
      </c>
      <c r="Y20" s="375">
        <v>428898</v>
      </c>
      <c r="Z20" s="373">
        <v>869095</v>
      </c>
      <c r="AA20" s="374">
        <v>443680</v>
      </c>
      <c r="AB20" s="375">
        <v>425415</v>
      </c>
      <c r="AC20" s="373">
        <v>863054</v>
      </c>
      <c r="AD20" s="374">
        <v>440699</v>
      </c>
      <c r="AE20" s="375">
        <v>422355</v>
      </c>
      <c r="AF20" s="373">
        <v>858672</v>
      </c>
      <c r="AG20" s="374">
        <v>438539</v>
      </c>
      <c r="AH20" s="375">
        <v>420133</v>
      </c>
      <c r="AI20" s="373">
        <v>854518</v>
      </c>
      <c r="AJ20" s="374">
        <v>436509</v>
      </c>
      <c r="AK20" s="375">
        <v>418009</v>
      </c>
      <c r="AL20" s="373">
        <v>851737</v>
      </c>
      <c r="AM20" s="374">
        <v>435194</v>
      </c>
      <c r="AN20" s="375">
        <v>416543</v>
      </c>
      <c r="AO20" s="373">
        <v>850367</v>
      </c>
      <c r="AP20" s="374">
        <v>434605</v>
      </c>
      <c r="AQ20" s="375">
        <v>415762</v>
      </c>
      <c r="AR20" s="373">
        <v>849888</v>
      </c>
      <c r="AS20" s="374">
        <v>434495</v>
      </c>
      <c r="AT20" s="375">
        <v>415393</v>
      </c>
      <c r="AU20" s="373">
        <v>850037</v>
      </c>
      <c r="AV20" s="374">
        <v>434705</v>
      </c>
      <c r="AW20" s="375">
        <v>415332</v>
      </c>
    </row>
    <row r="21" spans="1:49" x14ac:dyDescent="0.25">
      <c r="A21" s="368">
        <v>14</v>
      </c>
      <c r="B21" s="369">
        <v>881912</v>
      </c>
      <c r="C21" s="370">
        <v>452462</v>
      </c>
      <c r="D21" s="371">
        <v>429450</v>
      </c>
      <c r="E21" s="369">
        <v>887255</v>
      </c>
      <c r="F21" s="370">
        <v>455426</v>
      </c>
      <c r="G21" s="371">
        <v>431829</v>
      </c>
      <c r="H21" s="369">
        <v>890918</v>
      </c>
      <c r="I21" s="370">
        <v>457153</v>
      </c>
      <c r="J21" s="371">
        <v>433765</v>
      </c>
      <c r="K21" s="369">
        <v>892442</v>
      </c>
      <c r="L21" s="370">
        <v>457531</v>
      </c>
      <c r="M21" s="371">
        <v>434911</v>
      </c>
      <c r="N21" s="369">
        <v>891938</v>
      </c>
      <c r="O21" s="370">
        <v>456754</v>
      </c>
      <c r="P21" s="371">
        <v>435184</v>
      </c>
      <c r="Q21" s="369">
        <v>889486</v>
      </c>
      <c r="R21" s="370">
        <v>455065</v>
      </c>
      <c r="S21" s="371">
        <v>434421</v>
      </c>
      <c r="T21" s="369">
        <v>885535</v>
      </c>
      <c r="U21" s="370">
        <v>452744</v>
      </c>
      <c r="V21" s="371">
        <v>432791</v>
      </c>
      <c r="W21" s="369">
        <v>879934</v>
      </c>
      <c r="X21" s="370">
        <v>449652</v>
      </c>
      <c r="Y21" s="371">
        <v>430282</v>
      </c>
      <c r="Z21" s="369">
        <v>873499</v>
      </c>
      <c r="AA21" s="370">
        <v>446191</v>
      </c>
      <c r="AB21" s="371">
        <v>427308</v>
      </c>
      <c r="AC21" s="369">
        <v>867359</v>
      </c>
      <c r="AD21" s="370">
        <v>442951</v>
      </c>
      <c r="AE21" s="371">
        <v>424408</v>
      </c>
      <c r="AF21" s="369">
        <v>862352</v>
      </c>
      <c r="AG21" s="370">
        <v>440344</v>
      </c>
      <c r="AH21" s="371">
        <v>422008</v>
      </c>
      <c r="AI21" s="369">
        <v>857586</v>
      </c>
      <c r="AJ21" s="370">
        <v>437923</v>
      </c>
      <c r="AK21" s="371">
        <v>419663</v>
      </c>
      <c r="AL21" s="369">
        <v>854018</v>
      </c>
      <c r="AM21" s="370">
        <v>436165</v>
      </c>
      <c r="AN21" s="371">
        <v>417853</v>
      </c>
      <c r="AO21" s="369">
        <v>851755</v>
      </c>
      <c r="AP21" s="370">
        <v>435129</v>
      </c>
      <c r="AQ21" s="371">
        <v>416626</v>
      </c>
      <c r="AR21" s="369">
        <v>850467</v>
      </c>
      <c r="AS21" s="370">
        <v>434661</v>
      </c>
      <c r="AT21" s="371">
        <v>415806</v>
      </c>
      <c r="AU21" s="369">
        <v>849911</v>
      </c>
      <c r="AV21" s="370">
        <v>434554</v>
      </c>
      <c r="AW21" s="371">
        <v>415357</v>
      </c>
    </row>
    <row r="22" spans="1:49" x14ac:dyDescent="0.25">
      <c r="A22" s="372">
        <v>15</v>
      </c>
      <c r="B22" s="373">
        <v>867998</v>
      </c>
      <c r="C22" s="374">
        <v>445228</v>
      </c>
      <c r="D22" s="375">
        <v>422770</v>
      </c>
      <c r="E22" s="373">
        <v>875644</v>
      </c>
      <c r="F22" s="374">
        <v>449700</v>
      </c>
      <c r="G22" s="375">
        <v>425944</v>
      </c>
      <c r="H22" s="373">
        <v>882217</v>
      </c>
      <c r="I22" s="374">
        <v>453101</v>
      </c>
      <c r="J22" s="375">
        <v>429116</v>
      </c>
      <c r="K22" s="373">
        <v>886851</v>
      </c>
      <c r="L22" s="374">
        <v>455255</v>
      </c>
      <c r="M22" s="375">
        <v>431596</v>
      </c>
      <c r="N22" s="373">
        <v>889255</v>
      </c>
      <c r="O22" s="374">
        <v>456045</v>
      </c>
      <c r="P22" s="375">
        <v>433210</v>
      </c>
      <c r="Q22" s="373">
        <v>889243</v>
      </c>
      <c r="R22" s="374">
        <v>455605</v>
      </c>
      <c r="S22" s="375">
        <v>433638</v>
      </c>
      <c r="T22" s="373">
        <v>887223</v>
      </c>
      <c r="U22" s="374">
        <v>454144</v>
      </c>
      <c r="V22" s="375">
        <v>433079</v>
      </c>
      <c r="W22" s="373">
        <v>882913</v>
      </c>
      <c r="X22" s="374">
        <v>451544</v>
      </c>
      <c r="Y22" s="375">
        <v>431369</v>
      </c>
      <c r="Z22" s="373">
        <v>877116</v>
      </c>
      <c r="AA22" s="374">
        <v>448226</v>
      </c>
      <c r="AB22" s="375">
        <v>428890</v>
      </c>
      <c r="AC22" s="373">
        <v>870947</v>
      </c>
      <c r="AD22" s="374">
        <v>444833</v>
      </c>
      <c r="AE22" s="375">
        <v>426114</v>
      </c>
      <c r="AF22" s="373">
        <v>865499</v>
      </c>
      <c r="AG22" s="374">
        <v>441864</v>
      </c>
      <c r="AH22" s="375">
        <v>423635</v>
      </c>
      <c r="AI22" s="373">
        <v>860284</v>
      </c>
      <c r="AJ22" s="374">
        <v>439159</v>
      </c>
      <c r="AK22" s="375">
        <v>421125</v>
      </c>
      <c r="AL22" s="373">
        <v>856081</v>
      </c>
      <c r="AM22" s="374">
        <v>437036</v>
      </c>
      <c r="AN22" s="375">
        <v>419045</v>
      </c>
      <c r="AO22" s="373">
        <v>852946</v>
      </c>
      <c r="AP22" s="374">
        <v>435552</v>
      </c>
      <c r="AQ22" s="375">
        <v>417394</v>
      </c>
      <c r="AR22" s="373">
        <v>850940</v>
      </c>
      <c r="AS22" s="374">
        <v>434770</v>
      </c>
      <c r="AT22" s="375">
        <v>416170</v>
      </c>
      <c r="AU22" s="373">
        <v>849853</v>
      </c>
      <c r="AV22" s="374">
        <v>434447</v>
      </c>
      <c r="AW22" s="375">
        <v>415406</v>
      </c>
    </row>
    <row r="23" spans="1:49" x14ac:dyDescent="0.25">
      <c r="A23" s="368">
        <v>16</v>
      </c>
      <c r="B23" s="369">
        <v>853107</v>
      </c>
      <c r="C23" s="370">
        <v>437642</v>
      </c>
      <c r="D23" s="371">
        <v>415465</v>
      </c>
      <c r="E23" s="369">
        <v>863098</v>
      </c>
      <c r="F23" s="370">
        <v>443541</v>
      </c>
      <c r="G23" s="371">
        <v>419557</v>
      </c>
      <c r="H23" s="369">
        <v>872661</v>
      </c>
      <c r="I23" s="370">
        <v>448739</v>
      </c>
      <c r="J23" s="371">
        <v>423922</v>
      </c>
      <c r="K23" s="369">
        <v>880425</v>
      </c>
      <c r="L23" s="370">
        <v>452540</v>
      </c>
      <c r="M23" s="371">
        <v>427885</v>
      </c>
      <c r="N23" s="369">
        <v>885892</v>
      </c>
      <c r="O23" s="370">
        <v>454926</v>
      </c>
      <c r="P23" s="371">
        <v>430966</v>
      </c>
      <c r="Q23" s="369">
        <v>888426</v>
      </c>
      <c r="R23" s="370">
        <v>455745</v>
      </c>
      <c r="S23" s="371">
        <v>432681</v>
      </c>
      <c r="T23" s="369">
        <v>888373</v>
      </c>
      <c r="U23" s="370">
        <v>455189</v>
      </c>
      <c r="V23" s="371">
        <v>433184</v>
      </c>
      <c r="W23" s="369">
        <v>885352</v>
      </c>
      <c r="X23" s="370">
        <v>453054</v>
      </c>
      <c r="Y23" s="371">
        <v>432298</v>
      </c>
      <c r="Z23" s="369">
        <v>880168</v>
      </c>
      <c r="AA23" s="370">
        <v>449855</v>
      </c>
      <c r="AB23" s="371">
        <v>430313</v>
      </c>
      <c r="AC23" s="369">
        <v>873986</v>
      </c>
      <c r="AD23" s="370">
        <v>446268</v>
      </c>
      <c r="AE23" s="371">
        <v>427718</v>
      </c>
      <c r="AF23" s="369">
        <v>868007</v>
      </c>
      <c r="AG23" s="370">
        <v>442960</v>
      </c>
      <c r="AH23" s="371">
        <v>425047</v>
      </c>
      <c r="AI23" s="369">
        <v>862339</v>
      </c>
      <c r="AJ23" s="370">
        <v>439970</v>
      </c>
      <c r="AK23" s="371">
        <v>422369</v>
      </c>
      <c r="AL23" s="369">
        <v>857576</v>
      </c>
      <c r="AM23" s="370">
        <v>437587</v>
      </c>
      <c r="AN23" s="371">
        <v>419989</v>
      </c>
      <c r="AO23" s="369">
        <v>853800</v>
      </c>
      <c r="AP23" s="370">
        <v>435805</v>
      </c>
      <c r="AQ23" s="371">
        <v>417995</v>
      </c>
      <c r="AR23" s="369">
        <v>851343</v>
      </c>
      <c r="AS23" s="370">
        <v>434858</v>
      </c>
      <c r="AT23" s="371">
        <v>416485</v>
      </c>
      <c r="AU23" s="369">
        <v>849717</v>
      </c>
      <c r="AV23" s="370">
        <v>434342</v>
      </c>
      <c r="AW23" s="371">
        <v>415375</v>
      </c>
    </row>
    <row r="24" spans="1:49" x14ac:dyDescent="0.25">
      <c r="A24" s="372">
        <v>17</v>
      </c>
      <c r="B24" s="373">
        <v>836761</v>
      </c>
      <c r="C24" s="374">
        <v>428346</v>
      </c>
      <c r="D24" s="375">
        <v>408415</v>
      </c>
      <c r="E24" s="373">
        <v>848454</v>
      </c>
      <c r="F24" s="374">
        <v>435394</v>
      </c>
      <c r="G24" s="375">
        <v>413060</v>
      </c>
      <c r="H24" s="373">
        <v>860267</v>
      </c>
      <c r="I24" s="374">
        <v>442021</v>
      </c>
      <c r="J24" s="375">
        <v>418246</v>
      </c>
      <c r="K24" s="373">
        <v>870545</v>
      </c>
      <c r="L24" s="374">
        <v>447384</v>
      </c>
      <c r="M24" s="375">
        <v>423161</v>
      </c>
      <c r="N24" s="373">
        <v>878544</v>
      </c>
      <c r="O24" s="374">
        <v>451299</v>
      </c>
      <c r="P24" s="375">
        <v>427245</v>
      </c>
      <c r="Q24" s="373">
        <v>883464</v>
      </c>
      <c r="R24" s="374">
        <v>453499</v>
      </c>
      <c r="S24" s="375">
        <v>429965</v>
      </c>
      <c r="T24" s="373">
        <v>885595</v>
      </c>
      <c r="U24" s="374">
        <v>454112</v>
      </c>
      <c r="V24" s="375">
        <v>431483</v>
      </c>
      <c r="W24" s="373">
        <v>884476</v>
      </c>
      <c r="X24" s="374">
        <v>452898</v>
      </c>
      <c r="Y24" s="375">
        <v>431578</v>
      </c>
      <c r="Z24" s="373">
        <v>880720</v>
      </c>
      <c r="AA24" s="374">
        <v>450337</v>
      </c>
      <c r="AB24" s="375">
        <v>430383</v>
      </c>
      <c r="AC24" s="373">
        <v>875495</v>
      </c>
      <c r="AD24" s="374">
        <v>447148</v>
      </c>
      <c r="AE24" s="375">
        <v>428347</v>
      </c>
      <c r="AF24" s="373">
        <v>869852</v>
      </c>
      <c r="AG24" s="374">
        <v>443904</v>
      </c>
      <c r="AH24" s="375">
        <v>425948</v>
      </c>
      <c r="AI24" s="373">
        <v>864431</v>
      </c>
      <c r="AJ24" s="374">
        <v>441016</v>
      </c>
      <c r="AK24" s="375">
        <v>423415</v>
      </c>
      <c r="AL24" s="373">
        <v>859440</v>
      </c>
      <c r="AM24" s="374">
        <v>438456</v>
      </c>
      <c r="AN24" s="375">
        <v>420984</v>
      </c>
      <c r="AO24" s="373">
        <v>855291</v>
      </c>
      <c r="AP24" s="374">
        <v>436448</v>
      </c>
      <c r="AQ24" s="375">
        <v>418843</v>
      </c>
      <c r="AR24" s="373">
        <v>852266</v>
      </c>
      <c r="AS24" s="374">
        <v>435189</v>
      </c>
      <c r="AT24" s="375">
        <v>417077</v>
      </c>
      <c r="AU24" s="373">
        <v>850125</v>
      </c>
      <c r="AV24" s="374">
        <v>434408</v>
      </c>
      <c r="AW24" s="375">
        <v>415717</v>
      </c>
    </row>
    <row r="25" spans="1:49" x14ac:dyDescent="0.25">
      <c r="A25" s="368">
        <v>18</v>
      </c>
      <c r="B25" s="369">
        <v>819288</v>
      </c>
      <c r="C25" s="370">
        <v>417140</v>
      </c>
      <c r="D25" s="371">
        <v>402148</v>
      </c>
      <c r="E25" s="369">
        <v>831574</v>
      </c>
      <c r="F25" s="370">
        <v>424723</v>
      </c>
      <c r="G25" s="371">
        <v>406851</v>
      </c>
      <c r="H25" s="369">
        <v>844467</v>
      </c>
      <c r="I25" s="370">
        <v>432310</v>
      </c>
      <c r="J25" s="371">
        <v>412157</v>
      </c>
      <c r="K25" s="369">
        <v>856212</v>
      </c>
      <c r="L25" s="370">
        <v>438958</v>
      </c>
      <c r="M25" s="371">
        <v>417254</v>
      </c>
      <c r="N25" s="369">
        <v>865967</v>
      </c>
      <c r="O25" s="370">
        <v>444308</v>
      </c>
      <c r="P25" s="371">
        <v>421659</v>
      </c>
      <c r="Q25" s="369">
        <v>872917</v>
      </c>
      <c r="R25" s="370">
        <v>447946</v>
      </c>
      <c r="S25" s="371">
        <v>424971</v>
      </c>
      <c r="T25" s="369">
        <v>877391</v>
      </c>
      <c r="U25" s="370">
        <v>450064</v>
      </c>
      <c r="V25" s="371">
        <v>427327</v>
      </c>
      <c r="W25" s="369">
        <v>878873</v>
      </c>
      <c r="X25" s="370">
        <v>450354</v>
      </c>
      <c r="Y25" s="371">
        <v>428519</v>
      </c>
      <c r="Z25" s="369">
        <v>877846</v>
      </c>
      <c r="AA25" s="370">
        <v>449256</v>
      </c>
      <c r="AB25" s="371">
        <v>428590</v>
      </c>
      <c r="AC25" s="369">
        <v>874893</v>
      </c>
      <c r="AD25" s="370">
        <v>447230</v>
      </c>
      <c r="AE25" s="371">
        <v>427663</v>
      </c>
      <c r="AF25" s="369">
        <v>870909</v>
      </c>
      <c r="AG25" s="370">
        <v>444810</v>
      </c>
      <c r="AH25" s="371">
        <v>426099</v>
      </c>
      <c r="AI25" s="369">
        <v>866529</v>
      </c>
      <c r="AJ25" s="370">
        <v>442350</v>
      </c>
      <c r="AK25" s="371">
        <v>424179</v>
      </c>
      <c r="AL25" s="369">
        <v>861894</v>
      </c>
      <c r="AM25" s="370">
        <v>439861</v>
      </c>
      <c r="AN25" s="371">
        <v>422033</v>
      </c>
      <c r="AO25" s="369">
        <v>857556</v>
      </c>
      <c r="AP25" s="370">
        <v>437612</v>
      </c>
      <c r="AQ25" s="371">
        <v>419944</v>
      </c>
      <c r="AR25" s="369">
        <v>854096</v>
      </c>
      <c r="AS25" s="370">
        <v>435995</v>
      </c>
      <c r="AT25" s="371">
        <v>418101</v>
      </c>
      <c r="AU25" s="369">
        <v>851431</v>
      </c>
      <c r="AV25" s="370">
        <v>434805</v>
      </c>
      <c r="AW25" s="371">
        <v>416626</v>
      </c>
    </row>
    <row r="26" spans="1:49" x14ac:dyDescent="0.25">
      <c r="A26" s="372">
        <v>19</v>
      </c>
      <c r="B26" s="373">
        <v>801063</v>
      </c>
      <c r="C26" s="374">
        <v>404696</v>
      </c>
      <c r="D26" s="375">
        <v>396367</v>
      </c>
      <c r="E26" s="373">
        <v>813284</v>
      </c>
      <c r="F26" s="374">
        <v>412482</v>
      </c>
      <c r="G26" s="375">
        <v>400802</v>
      </c>
      <c r="H26" s="373">
        <v>826320</v>
      </c>
      <c r="I26" s="374">
        <v>420574</v>
      </c>
      <c r="J26" s="375">
        <v>405746</v>
      </c>
      <c r="K26" s="373">
        <v>838745</v>
      </c>
      <c r="L26" s="374">
        <v>428252</v>
      </c>
      <c r="M26" s="375">
        <v>410493</v>
      </c>
      <c r="N26" s="373">
        <v>849644</v>
      </c>
      <c r="O26" s="374">
        <v>434879</v>
      </c>
      <c r="P26" s="375">
        <v>414765</v>
      </c>
      <c r="Q26" s="373">
        <v>858366</v>
      </c>
      <c r="R26" s="374">
        <v>440005</v>
      </c>
      <c r="S26" s="375">
        <v>418361</v>
      </c>
      <c r="T26" s="373">
        <v>865232</v>
      </c>
      <c r="U26" s="374">
        <v>443787</v>
      </c>
      <c r="V26" s="375">
        <v>421445</v>
      </c>
      <c r="W26" s="373">
        <v>869804</v>
      </c>
      <c r="X26" s="374">
        <v>445967</v>
      </c>
      <c r="Y26" s="375">
        <v>423837</v>
      </c>
      <c r="Z26" s="373">
        <v>872105</v>
      </c>
      <c r="AA26" s="374">
        <v>446775</v>
      </c>
      <c r="AB26" s="375">
        <v>425330</v>
      </c>
      <c r="AC26" s="373">
        <v>872332</v>
      </c>
      <c r="AD26" s="374">
        <v>446434</v>
      </c>
      <c r="AE26" s="375">
        <v>425898</v>
      </c>
      <c r="AF26" s="373">
        <v>870845</v>
      </c>
      <c r="AG26" s="374">
        <v>445283</v>
      </c>
      <c r="AH26" s="375">
        <v>425562</v>
      </c>
      <c r="AI26" s="373">
        <v>868071</v>
      </c>
      <c r="AJ26" s="374">
        <v>443559</v>
      </c>
      <c r="AK26" s="375">
        <v>424512</v>
      </c>
      <c r="AL26" s="373">
        <v>864245</v>
      </c>
      <c r="AM26" s="374">
        <v>441339</v>
      </c>
      <c r="AN26" s="375">
        <v>422906</v>
      </c>
      <c r="AO26" s="373">
        <v>860044</v>
      </c>
      <c r="AP26" s="374">
        <v>438983</v>
      </c>
      <c r="AQ26" s="375">
        <v>421061</v>
      </c>
      <c r="AR26" s="373">
        <v>856221</v>
      </c>
      <c r="AS26" s="374">
        <v>436949</v>
      </c>
      <c r="AT26" s="375">
        <v>419272</v>
      </c>
      <c r="AU26" s="373">
        <v>853108</v>
      </c>
      <c r="AV26" s="374">
        <v>435339</v>
      </c>
      <c r="AW26" s="375">
        <v>417769</v>
      </c>
    </row>
    <row r="27" spans="1:49" x14ac:dyDescent="0.25">
      <c r="A27" s="368">
        <v>20</v>
      </c>
      <c r="B27" s="369">
        <v>782011</v>
      </c>
      <c r="C27" s="370">
        <v>391950</v>
      </c>
      <c r="D27" s="371">
        <v>390061</v>
      </c>
      <c r="E27" s="369">
        <v>794147</v>
      </c>
      <c r="F27" s="370">
        <v>399886</v>
      </c>
      <c r="G27" s="371">
        <v>394261</v>
      </c>
      <c r="H27" s="369">
        <v>807451</v>
      </c>
      <c r="I27" s="370">
        <v>408550</v>
      </c>
      <c r="J27" s="371">
        <v>398901</v>
      </c>
      <c r="K27" s="369">
        <v>820560</v>
      </c>
      <c r="L27" s="370">
        <v>417238</v>
      </c>
      <c r="M27" s="371">
        <v>403322</v>
      </c>
      <c r="N27" s="369">
        <v>832726</v>
      </c>
      <c r="O27" s="370">
        <v>425141</v>
      </c>
      <c r="P27" s="371">
        <v>407585</v>
      </c>
      <c r="Q27" s="369">
        <v>843115</v>
      </c>
      <c r="R27" s="370">
        <v>431674</v>
      </c>
      <c r="S27" s="371">
        <v>411441</v>
      </c>
      <c r="T27" s="369">
        <v>852445</v>
      </c>
      <c r="U27" s="370">
        <v>437112</v>
      </c>
      <c r="V27" s="371">
        <v>415333</v>
      </c>
      <c r="W27" s="369">
        <v>860002</v>
      </c>
      <c r="X27" s="370">
        <v>441148</v>
      </c>
      <c r="Y27" s="371">
        <v>418854</v>
      </c>
      <c r="Z27" s="369">
        <v>865566</v>
      </c>
      <c r="AA27" s="370">
        <v>443738</v>
      </c>
      <c r="AB27" s="371">
        <v>421828</v>
      </c>
      <c r="AC27" s="369">
        <v>868879</v>
      </c>
      <c r="AD27" s="370">
        <v>445045</v>
      </c>
      <c r="AE27" s="371">
        <v>423834</v>
      </c>
      <c r="AF27" s="369">
        <v>869908</v>
      </c>
      <c r="AG27" s="370">
        <v>445184</v>
      </c>
      <c r="AH27" s="371">
        <v>424724</v>
      </c>
      <c r="AI27" s="369">
        <v>868697</v>
      </c>
      <c r="AJ27" s="370">
        <v>444171</v>
      </c>
      <c r="AK27" s="371">
        <v>424526</v>
      </c>
      <c r="AL27" s="369">
        <v>865759</v>
      </c>
      <c r="AM27" s="370">
        <v>442290</v>
      </c>
      <c r="AN27" s="371">
        <v>423469</v>
      </c>
      <c r="AO27" s="369">
        <v>861771</v>
      </c>
      <c r="AP27" s="370">
        <v>439890</v>
      </c>
      <c r="AQ27" s="371">
        <v>421881</v>
      </c>
      <c r="AR27" s="369">
        <v>857674</v>
      </c>
      <c r="AS27" s="370">
        <v>437510</v>
      </c>
      <c r="AT27" s="371">
        <v>420164</v>
      </c>
      <c r="AU27" s="369">
        <v>854277</v>
      </c>
      <c r="AV27" s="370">
        <v>435596</v>
      </c>
      <c r="AW27" s="371">
        <v>418681</v>
      </c>
    </row>
    <row r="28" spans="1:49" x14ac:dyDescent="0.25">
      <c r="A28" s="372">
        <v>21</v>
      </c>
      <c r="B28" s="373">
        <v>761932</v>
      </c>
      <c r="C28" s="374">
        <v>378450</v>
      </c>
      <c r="D28" s="375">
        <v>383482</v>
      </c>
      <c r="E28" s="373">
        <v>773875</v>
      </c>
      <c r="F28" s="374">
        <v>386588</v>
      </c>
      <c r="G28" s="375">
        <v>387287</v>
      </c>
      <c r="H28" s="373">
        <v>787376</v>
      </c>
      <c r="I28" s="374">
        <v>395814</v>
      </c>
      <c r="J28" s="375">
        <v>391562</v>
      </c>
      <c r="K28" s="373">
        <v>801255</v>
      </c>
      <c r="L28" s="374">
        <v>405608</v>
      </c>
      <c r="M28" s="375">
        <v>395647</v>
      </c>
      <c r="N28" s="373">
        <v>814704</v>
      </c>
      <c r="O28" s="374">
        <v>414933</v>
      </c>
      <c r="P28" s="375">
        <v>399771</v>
      </c>
      <c r="Q28" s="373">
        <v>827054</v>
      </c>
      <c r="R28" s="374">
        <v>423004</v>
      </c>
      <c r="S28" s="375">
        <v>404050</v>
      </c>
      <c r="T28" s="373">
        <v>838752</v>
      </c>
      <c r="U28" s="374">
        <v>430094</v>
      </c>
      <c r="V28" s="375">
        <v>408658</v>
      </c>
      <c r="W28" s="373">
        <v>849448</v>
      </c>
      <c r="X28" s="374">
        <v>435969</v>
      </c>
      <c r="Y28" s="375">
        <v>413479</v>
      </c>
      <c r="Z28" s="373">
        <v>858412</v>
      </c>
      <c r="AA28" s="374">
        <v>440404</v>
      </c>
      <c r="AB28" s="375">
        <v>418008</v>
      </c>
      <c r="AC28" s="373">
        <v>864854</v>
      </c>
      <c r="AD28" s="374">
        <v>443312</v>
      </c>
      <c r="AE28" s="375">
        <v>421542</v>
      </c>
      <c r="AF28" s="373">
        <v>868309</v>
      </c>
      <c r="AG28" s="374">
        <v>444635</v>
      </c>
      <c r="AH28" s="375">
        <v>423674</v>
      </c>
      <c r="AI28" s="373">
        <v>868849</v>
      </c>
      <c r="AJ28" s="374">
        <v>444444</v>
      </c>
      <c r="AK28" s="375">
        <v>424405</v>
      </c>
      <c r="AL28" s="373">
        <v>866656</v>
      </c>
      <c r="AM28" s="374">
        <v>442805</v>
      </c>
      <c r="AN28" s="375">
        <v>423851</v>
      </c>
      <c r="AO28" s="373">
        <v>862763</v>
      </c>
      <c r="AP28" s="374">
        <v>440307</v>
      </c>
      <c r="AQ28" s="375">
        <v>422456</v>
      </c>
      <c r="AR28" s="373">
        <v>858476</v>
      </c>
      <c r="AS28" s="374">
        <v>437657</v>
      </c>
      <c r="AT28" s="375">
        <v>420819</v>
      </c>
      <c r="AU28" s="373">
        <v>854681</v>
      </c>
      <c r="AV28" s="374">
        <v>435355</v>
      </c>
      <c r="AW28" s="375">
        <v>419326</v>
      </c>
    </row>
    <row r="29" spans="1:49" x14ac:dyDescent="0.25">
      <c r="A29" s="368">
        <v>22</v>
      </c>
      <c r="B29" s="369">
        <v>743651</v>
      </c>
      <c r="C29" s="370">
        <v>366809</v>
      </c>
      <c r="D29" s="371">
        <v>376842</v>
      </c>
      <c r="E29" s="369">
        <v>755356</v>
      </c>
      <c r="F29" s="370">
        <v>374800</v>
      </c>
      <c r="G29" s="371">
        <v>380556</v>
      </c>
      <c r="H29" s="369">
        <v>768683</v>
      </c>
      <c r="I29" s="370">
        <v>384087</v>
      </c>
      <c r="J29" s="371">
        <v>384596</v>
      </c>
      <c r="K29" s="369">
        <v>782672</v>
      </c>
      <c r="L29" s="370">
        <v>394202</v>
      </c>
      <c r="M29" s="371">
        <v>388470</v>
      </c>
      <c r="N29" s="369">
        <v>796608</v>
      </c>
      <c r="O29" s="370">
        <v>404104</v>
      </c>
      <c r="P29" s="371">
        <v>392504</v>
      </c>
      <c r="Q29" s="369">
        <v>810048</v>
      </c>
      <c r="R29" s="370">
        <v>413095</v>
      </c>
      <c r="S29" s="371">
        <v>396953</v>
      </c>
      <c r="T29" s="369">
        <v>823484</v>
      </c>
      <c r="U29" s="370">
        <v>421389</v>
      </c>
      <c r="V29" s="371">
        <v>402095</v>
      </c>
      <c r="W29" s="369">
        <v>836456</v>
      </c>
      <c r="X29" s="370">
        <v>428717</v>
      </c>
      <c r="Y29" s="371">
        <v>407739</v>
      </c>
      <c r="Z29" s="369">
        <v>848102</v>
      </c>
      <c r="AA29" s="370">
        <v>434834</v>
      </c>
      <c r="AB29" s="371">
        <v>413268</v>
      </c>
      <c r="AC29" s="369">
        <v>857170</v>
      </c>
      <c r="AD29" s="370">
        <v>439286</v>
      </c>
      <c r="AE29" s="371">
        <v>417884</v>
      </c>
      <c r="AF29" s="369">
        <v>863039</v>
      </c>
      <c r="AG29" s="370">
        <v>441974</v>
      </c>
      <c r="AH29" s="371">
        <v>421065</v>
      </c>
      <c r="AI29" s="369">
        <v>865482</v>
      </c>
      <c r="AJ29" s="370">
        <v>442819</v>
      </c>
      <c r="AK29" s="371">
        <v>422663</v>
      </c>
      <c r="AL29" s="369">
        <v>864851</v>
      </c>
      <c r="AM29" s="370">
        <v>441955</v>
      </c>
      <c r="AN29" s="371">
        <v>422896</v>
      </c>
      <c r="AO29" s="369">
        <v>862043</v>
      </c>
      <c r="AP29" s="370">
        <v>439969</v>
      </c>
      <c r="AQ29" s="371">
        <v>422074</v>
      </c>
      <c r="AR29" s="369">
        <v>858428</v>
      </c>
      <c r="AS29" s="370">
        <v>437582</v>
      </c>
      <c r="AT29" s="371">
        <v>420846</v>
      </c>
      <c r="AU29" s="369">
        <v>855043</v>
      </c>
      <c r="AV29" s="370">
        <v>435353</v>
      </c>
      <c r="AW29" s="371">
        <v>419690</v>
      </c>
    </row>
    <row r="30" spans="1:49" x14ac:dyDescent="0.25">
      <c r="A30" s="372">
        <v>23</v>
      </c>
      <c r="B30" s="373">
        <v>728324</v>
      </c>
      <c r="C30" s="374">
        <v>358161</v>
      </c>
      <c r="D30" s="375">
        <v>370163</v>
      </c>
      <c r="E30" s="373">
        <v>739999</v>
      </c>
      <c r="F30" s="374">
        <v>365749</v>
      </c>
      <c r="G30" s="375">
        <v>374250</v>
      </c>
      <c r="H30" s="373">
        <v>752762</v>
      </c>
      <c r="I30" s="374">
        <v>374317</v>
      </c>
      <c r="J30" s="375">
        <v>378445</v>
      </c>
      <c r="K30" s="373">
        <v>765956</v>
      </c>
      <c r="L30" s="374">
        <v>383587</v>
      </c>
      <c r="M30" s="375">
        <v>382369</v>
      </c>
      <c r="N30" s="373">
        <v>779323</v>
      </c>
      <c r="O30" s="374">
        <v>392923</v>
      </c>
      <c r="P30" s="375">
        <v>386400</v>
      </c>
      <c r="Q30" s="373">
        <v>792781</v>
      </c>
      <c r="R30" s="374">
        <v>401859</v>
      </c>
      <c r="S30" s="375">
        <v>390922</v>
      </c>
      <c r="T30" s="373">
        <v>806707</v>
      </c>
      <c r="U30" s="374">
        <v>410601</v>
      </c>
      <c r="V30" s="375">
        <v>396106</v>
      </c>
      <c r="W30" s="373">
        <v>820678</v>
      </c>
      <c r="X30" s="374">
        <v>418873</v>
      </c>
      <c r="Y30" s="375">
        <v>401805</v>
      </c>
      <c r="Z30" s="373">
        <v>833771</v>
      </c>
      <c r="AA30" s="374">
        <v>426245</v>
      </c>
      <c r="AB30" s="375">
        <v>407526</v>
      </c>
      <c r="AC30" s="373">
        <v>844650</v>
      </c>
      <c r="AD30" s="374">
        <v>432157</v>
      </c>
      <c r="AE30" s="375">
        <v>412493</v>
      </c>
      <c r="AF30" s="373">
        <v>852579</v>
      </c>
      <c r="AG30" s="374">
        <v>436331</v>
      </c>
      <c r="AH30" s="375">
        <v>416248</v>
      </c>
      <c r="AI30" s="373">
        <v>857336</v>
      </c>
      <c r="AJ30" s="374">
        <v>438627</v>
      </c>
      <c r="AK30" s="375">
        <v>418709</v>
      </c>
      <c r="AL30" s="373">
        <v>859235</v>
      </c>
      <c r="AM30" s="374">
        <v>439253</v>
      </c>
      <c r="AN30" s="375">
        <v>419982</v>
      </c>
      <c r="AO30" s="373">
        <v>858910</v>
      </c>
      <c r="AP30" s="374">
        <v>438588</v>
      </c>
      <c r="AQ30" s="375">
        <v>420322</v>
      </c>
      <c r="AR30" s="373">
        <v>857387</v>
      </c>
      <c r="AS30" s="374">
        <v>437284</v>
      </c>
      <c r="AT30" s="375">
        <v>420103</v>
      </c>
      <c r="AU30" s="373">
        <v>855479</v>
      </c>
      <c r="AV30" s="374">
        <v>435792</v>
      </c>
      <c r="AW30" s="375">
        <v>419687</v>
      </c>
    </row>
    <row r="31" spans="1:49" x14ac:dyDescent="0.25">
      <c r="A31" s="368">
        <v>24</v>
      </c>
      <c r="B31" s="369">
        <v>714973</v>
      </c>
      <c r="C31" s="370">
        <v>351500</v>
      </c>
      <c r="D31" s="371">
        <v>363473</v>
      </c>
      <c r="E31" s="369">
        <v>726644</v>
      </c>
      <c r="F31" s="370">
        <v>358437</v>
      </c>
      <c r="G31" s="371">
        <v>368207</v>
      </c>
      <c r="H31" s="369">
        <v>738579</v>
      </c>
      <c r="I31" s="370">
        <v>365816</v>
      </c>
      <c r="J31" s="371">
        <v>372763</v>
      </c>
      <c r="K31" s="369">
        <v>750338</v>
      </c>
      <c r="L31" s="370">
        <v>373526</v>
      </c>
      <c r="M31" s="371">
        <v>376812</v>
      </c>
      <c r="N31" s="369">
        <v>762517</v>
      </c>
      <c r="O31" s="370">
        <v>381579</v>
      </c>
      <c r="P31" s="371">
        <v>380938</v>
      </c>
      <c r="Q31" s="369">
        <v>775320</v>
      </c>
      <c r="R31" s="370">
        <v>389868</v>
      </c>
      <c r="S31" s="371">
        <v>385452</v>
      </c>
      <c r="T31" s="369">
        <v>788930</v>
      </c>
      <c r="U31" s="370">
        <v>398505</v>
      </c>
      <c r="V31" s="371">
        <v>390425</v>
      </c>
      <c r="W31" s="369">
        <v>802976</v>
      </c>
      <c r="X31" s="370">
        <v>407269</v>
      </c>
      <c r="Y31" s="371">
        <v>395707</v>
      </c>
      <c r="Z31" s="369">
        <v>816660</v>
      </c>
      <c r="AA31" s="370">
        <v>415638</v>
      </c>
      <c r="AB31" s="371">
        <v>401022</v>
      </c>
      <c r="AC31" s="369">
        <v>828704</v>
      </c>
      <c r="AD31" s="370">
        <v>422827</v>
      </c>
      <c r="AE31" s="371">
        <v>405877</v>
      </c>
      <c r="AF31" s="369">
        <v>838456</v>
      </c>
      <c r="AG31" s="370">
        <v>428486</v>
      </c>
      <c r="AH31" s="371">
        <v>409970</v>
      </c>
      <c r="AI31" s="369">
        <v>845672</v>
      </c>
      <c r="AJ31" s="370">
        <v>432481</v>
      </c>
      <c r="AK31" s="371">
        <v>413191</v>
      </c>
      <c r="AL31" s="369">
        <v>850632</v>
      </c>
      <c r="AM31" s="370">
        <v>434963</v>
      </c>
      <c r="AN31" s="371">
        <v>415669</v>
      </c>
      <c r="AO31" s="369">
        <v>853617</v>
      </c>
      <c r="AP31" s="370">
        <v>436158</v>
      </c>
      <c r="AQ31" s="371">
        <v>417459</v>
      </c>
      <c r="AR31" s="369">
        <v>855075</v>
      </c>
      <c r="AS31" s="370">
        <v>436462</v>
      </c>
      <c r="AT31" s="371">
        <v>418613</v>
      </c>
      <c r="AU31" s="369">
        <v>855426</v>
      </c>
      <c r="AV31" s="370">
        <v>436203</v>
      </c>
      <c r="AW31" s="371">
        <v>419223</v>
      </c>
    </row>
    <row r="32" spans="1:49" x14ac:dyDescent="0.25">
      <c r="A32" s="372">
        <v>25</v>
      </c>
      <c r="B32" s="373">
        <v>701750</v>
      </c>
      <c r="C32" s="374">
        <v>344717</v>
      </c>
      <c r="D32" s="375">
        <v>357033</v>
      </c>
      <c r="E32" s="373">
        <v>713243</v>
      </c>
      <c r="F32" s="374">
        <v>351001</v>
      </c>
      <c r="G32" s="375">
        <v>362242</v>
      </c>
      <c r="H32" s="373">
        <v>724043</v>
      </c>
      <c r="I32" s="374">
        <v>357072</v>
      </c>
      <c r="J32" s="375">
        <v>366971</v>
      </c>
      <c r="K32" s="373">
        <v>734336</v>
      </c>
      <c r="L32" s="374">
        <v>363227</v>
      </c>
      <c r="M32" s="375">
        <v>371109</v>
      </c>
      <c r="N32" s="373">
        <v>745091</v>
      </c>
      <c r="O32" s="374">
        <v>369932</v>
      </c>
      <c r="P32" s="375">
        <v>375159</v>
      </c>
      <c r="Q32" s="373">
        <v>757126</v>
      </c>
      <c r="R32" s="374">
        <v>377561</v>
      </c>
      <c r="S32" s="375">
        <v>379565</v>
      </c>
      <c r="T32" s="373">
        <v>770438</v>
      </c>
      <c r="U32" s="374">
        <v>386143</v>
      </c>
      <c r="V32" s="375">
        <v>384295</v>
      </c>
      <c r="W32" s="373">
        <v>784571</v>
      </c>
      <c r="X32" s="374">
        <v>395370</v>
      </c>
      <c r="Y32" s="375">
        <v>389201</v>
      </c>
      <c r="Z32" s="373">
        <v>798903</v>
      </c>
      <c r="AA32" s="374">
        <v>404722</v>
      </c>
      <c r="AB32" s="375">
        <v>394181</v>
      </c>
      <c r="AC32" s="373">
        <v>812222</v>
      </c>
      <c r="AD32" s="374">
        <v>413226</v>
      </c>
      <c r="AE32" s="375">
        <v>398996</v>
      </c>
      <c r="AF32" s="373">
        <v>823828</v>
      </c>
      <c r="AG32" s="374">
        <v>420351</v>
      </c>
      <c r="AH32" s="375">
        <v>403477</v>
      </c>
      <c r="AI32" s="373">
        <v>833438</v>
      </c>
      <c r="AJ32" s="374">
        <v>425993</v>
      </c>
      <c r="AK32" s="375">
        <v>407445</v>
      </c>
      <c r="AL32" s="373">
        <v>841482</v>
      </c>
      <c r="AM32" s="374">
        <v>430282</v>
      </c>
      <c r="AN32" s="375">
        <v>411200</v>
      </c>
      <c r="AO32" s="373">
        <v>847641</v>
      </c>
      <c r="AP32" s="374">
        <v>433282</v>
      </c>
      <c r="AQ32" s="375">
        <v>414359</v>
      </c>
      <c r="AR32" s="373">
        <v>851935</v>
      </c>
      <c r="AS32" s="374">
        <v>435097</v>
      </c>
      <c r="AT32" s="375">
        <v>416838</v>
      </c>
      <c r="AU32" s="373">
        <v>854459</v>
      </c>
      <c r="AV32" s="374">
        <v>436011</v>
      </c>
      <c r="AW32" s="375">
        <v>418448</v>
      </c>
    </row>
    <row r="33" spans="1:49" x14ac:dyDescent="0.25">
      <c r="A33" s="376">
        <v>26</v>
      </c>
      <c r="B33" s="377">
        <v>689757</v>
      </c>
      <c r="C33" s="378">
        <v>338652</v>
      </c>
      <c r="D33" s="379">
        <v>351105</v>
      </c>
      <c r="E33" s="377">
        <v>700888</v>
      </c>
      <c r="F33" s="378">
        <v>344095</v>
      </c>
      <c r="G33" s="379">
        <v>356793</v>
      </c>
      <c r="H33" s="377">
        <v>710244</v>
      </c>
      <c r="I33" s="378">
        <v>348662</v>
      </c>
      <c r="J33" s="379">
        <v>361582</v>
      </c>
      <c r="K33" s="377">
        <v>718365</v>
      </c>
      <c r="L33" s="378">
        <v>352856</v>
      </c>
      <c r="M33" s="379">
        <v>365509</v>
      </c>
      <c r="N33" s="377">
        <v>727325</v>
      </c>
      <c r="O33" s="378">
        <v>357971</v>
      </c>
      <c r="P33" s="379">
        <v>369354</v>
      </c>
      <c r="Q33" s="377">
        <v>738181</v>
      </c>
      <c r="R33" s="378">
        <v>364737</v>
      </c>
      <c r="S33" s="379">
        <v>373444</v>
      </c>
      <c r="T33" s="377">
        <v>750894</v>
      </c>
      <c r="U33" s="378">
        <v>373110</v>
      </c>
      <c r="V33" s="379">
        <v>377784</v>
      </c>
      <c r="W33" s="377">
        <v>765146</v>
      </c>
      <c r="X33" s="378">
        <v>382887</v>
      </c>
      <c r="Y33" s="379">
        <v>382259</v>
      </c>
      <c r="Z33" s="377">
        <v>780163</v>
      </c>
      <c r="AA33" s="378">
        <v>393281</v>
      </c>
      <c r="AB33" s="379">
        <v>386882</v>
      </c>
      <c r="AC33" s="377">
        <v>794889</v>
      </c>
      <c r="AD33" s="378">
        <v>403242</v>
      </c>
      <c r="AE33" s="379">
        <v>391647</v>
      </c>
      <c r="AF33" s="377">
        <v>808391</v>
      </c>
      <c r="AG33" s="378">
        <v>411910</v>
      </c>
      <c r="AH33" s="379">
        <v>396481</v>
      </c>
      <c r="AI33" s="377">
        <v>820564</v>
      </c>
      <c r="AJ33" s="378">
        <v>419244</v>
      </c>
      <c r="AK33" s="379">
        <v>401320</v>
      </c>
      <c r="AL33" s="377">
        <v>831639</v>
      </c>
      <c r="AM33" s="378">
        <v>425338</v>
      </c>
      <c r="AN33" s="379">
        <v>406301</v>
      </c>
      <c r="AO33" s="377">
        <v>841056</v>
      </c>
      <c r="AP33" s="378">
        <v>430066</v>
      </c>
      <c r="AQ33" s="379">
        <v>410990</v>
      </c>
      <c r="AR33" s="377">
        <v>848294</v>
      </c>
      <c r="AS33" s="378">
        <v>433443</v>
      </c>
      <c r="AT33" s="379">
        <v>414851</v>
      </c>
      <c r="AU33" s="377">
        <v>852962</v>
      </c>
      <c r="AV33" s="378">
        <v>435437</v>
      </c>
      <c r="AW33" s="379">
        <v>417525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H16"/>
  <sheetViews>
    <sheetView tabSelected="1" zoomScale="90" zoomScaleNormal="90" workbookViewId="0">
      <selection activeCell="B4" sqref="B4"/>
    </sheetView>
  </sheetViews>
  <sheetFormatPr baseColWidth="10" defaultRowHeight="15" x14ac:dyDescent="0.25"/>
  <sheetData>
    <row r="3" spans="2:8" x14ac:dyDescent="0.25">
      <c r="B3" s="195"/>
      <c r="C3" s="194" t="s">
        <v>191</v>
      </c>
      <c r="D3" s="195"/>
      <c r="E3" s="195"/>
      <c r="F3" s="195"/>
      <c r="G3" s="195"/>
      <c r="H3" s="195"/>
    </row>
    <row r="4" spans="2:8" x14ac:dyDescent="0.25">
      <c r="B4" s="195"/>
      <c r="C4" s="416" t="s">
        <v>64</v>
      </c>
      <c r="D4" s="416" t="s">
        <v>65</v>
      </c>
      <c r="E4" s="416" t="s">
        <v>66</v>
      </c>
      <c r="F4" s="416" t="s">
        <v>67</v>
      </c>
      <c r="G4" s="416" t="s">
        <v>68</v>
      </c>
      <c r="H4" s="416" t="s">
        <v>69</v>
      </c>
    </row>
    <row r="5" spans="2:8" x14ac:dyDescent="0.25">
      <c r="B5" s="417">
        <v>2013</v>
      </c>
      <c r="C5" s="198">
        <v>2500</v>
      </c>
      <c r="D5" s="198">
        <v>12752</v>
      </c>
      <c r="E5" s="198">
        <v>11230</v>
      </c>
      <c r="F5" s="198">
        <v>5643</v>
      </c>
      <c r="G5" s="198">
        <v>26482</v>
      </c>
      <c r="H5" s="198">
        <v>32125</v>
      </c>
    </row>
    <row r="6" spans="2:8" x14ac:dyDescent="0.25">
      <c r="B6" s="417">
        <v>2014</v>
      </c>
      <c r="C6" s="198">
        <v>2193</v>
      </c>
      <c r="D6" s="198">
        <v>12540</v>
      </c>
      <c r="E6" s="198">
        <v>10776</v>
      </c>
      <c r="F6" s="198">
        <v>5719</v>
      </c>
      <c r="G6" s="198">
        <v>25509</v>
      </c>
      <c r="H6" s="198">
        <v>31228</v>
      </c>
    </row>
    <row r="7" spans="2:8" x14ac:dyDescent="0.25">
      <c r="B7" s="417">
        <v>2015</v>
      </c>
      <c r="C7" s="198">
        <v>1975</v>
      </c>
      <c r="D7" s="198">
        <v>11794</v>
      </c>
      <c r="E7" s="198">
        <v>10331</v>
      </c>
      <c r="F7" s="198">
        <v>5514</v>
      </c>
      <c r="G7" s="198">
        <v>24100</v>
      </c>
      <c r="H7" s="198">
        <v>29614</v>
      </c>
    </row>
    <row r="8" spans="2:8" x14ac:dyDescent="0.25">
      <c r="B8" s="417">
        <v>2016</v>
      </c>
      <c r="C8" s="198">
        <v>2064</v>
      </c>
      <c r="D8" s="198">
        <v>11618</v>
      </c>
      <c r="E8" s="198">
        <v>10208</v>
      </c>
      <c r="F8" s="198">
        <v>5592</v>
      </c>
      <c r="G8" s="198">
        <v>23890</v>
      </c>
      <c r="H8" s="198">
        <v>29482</v>
      </c>
    </row>
    <row r="9" spans="2:8" x14ac:dyDescent="0.25">
      <c r="B9" s="417">
        <v>2017</v>
      </c>
      <c r="C9" s="198">
        <v>2104</v>
      </c>
      <c r="D9" s="198">
        <v>11084</v>
      </c>
      <c r="E9" s="198">
        <v>10018</v>
      </c>
      <c r="F9" s="198">
        <v>5384</v>
      </c>
      <c r="G9" s="198">
        <v>23206</v>
      </c>
      <c r="H9" s="198">
        <v>28590</v>
      </c>
    </row>
    <row r="10" spans="2:8" x14ac:dyDescent="0.25">
      <c r="B10" s="417">
        <v>2018</v>
      </c>
      <c r="C10" s="198">
        <v>2170</v>
      </c>
      <c r="D10" s="198">
        <v>10971</v>
      </c>
      <c r="E10" s="198">
        <v>10035</v>
      </c>
      <c r="F10" s="198">
        <v>5343</v>
      </c>
      <c r="G10" s="198">
        <v>23176</v>
      </c>
      <c r="H10" s="198">
        <v>28519</v>
      </c>
    </row>
    <row r="11" spans="2:8" s="189" customFormat="1" x14ac:dyDescent="0.25">
      <c r="B11" s="417">
        <v>2019</v>
      </c>
      <c r="C11" s="198">
        <v>2065</v>
      </c>
      <c r="D11" s="198">
        <v>10679</v>
      </c>
      <c r="E11" s="198">
        <v>9787</v>
      </c>
      <c r="F11" s="198">
        <v>5077</v>
      </c>
      <c r="G11" s="198">
        <v>22531</v>
      </c>
      <c r="H11" s="198">
        <v>27608</v>
      </c>
    </row>
    <row r="12" spans="2:8" s="189" customFormat="1" x14ac:dyDescent="0.25">
      <c r="B12" s="417">
        <v>2020</v>
      </c>
      <c r="C12" s="198">
        <v>2065</v>
      </c>
      <c r="D12" s="198">
        <v>10679</v>
      </c>
      <c r="E12" s="198">
        <v>9787</v>
      </c>
      <c r="F12" s="198">
        <v>5077</v>
      </c>
      <c r="G12" s="198">
        <v>22531</v>
      </c>
      <c r="H12" s="198">
        <v>27608</v>
      </c>
    </row>
    <row r="13" spans="2:8" s="189" customFormat="1" x14ac:dyDescent="0.25">
      <c r="B13" s="417">
        <v>2021</v>
      </c>
      <c r="C13" s="198">
        <v>1985</v>
      </c>
      <c r="D13" s="198">
        <v>11250</v>
      </c>
      <c r="E13" s="198">
        <v>9692</v>
      </c>
      <c r="F13" s="198">
        <v>5205</v>
      </c>
      <c r="G13" s="198">
        <v>22927</v>
      </c>
      <c r="H13" s="198">
        <v>28132</v>
      </c>
    </row>
    <row r="14" spans="2:8" x14ac:dyDescent="0.25">
      <c r="B14" s="546">
        <v>2023</v>
      </c>
      <c r="C14" s="313">
        <v>2010</v>
      </c>
      <c r="D14" s="313">
        <v>9959</v>
      </c>
      <c r="E14" s="313">
        <v>7701</v>
      </c>
      <c r="F14" s="313">
        <v>4231</v>
      </c>
      <c r="G14" s="313">
        <v>19670</v>
      </c>
      <c r="H14" s="313">
        <v>23901</v>
      </c>
    </row>
    <row r="15" spans="2:8" x14ac:dyDescent="0.25">
      <c r="B15" s="546">
        <v>2024</v>
      </c>
      <c r="C15" s="635">
        <v>1773</v>
      </c>
      <c r="D15" s="635">
        <v>10058</v>
      </c>
      <c r="E15" s="635">
        <v>7851</v>
      </c>
      <c r="F15" s="635">
        <v>4081</v>
      </c>
      <c r="G15" s="635">
        <v>19682</v>
      </c>
      <c r="H15" s="635">
        <v>23763</v>
      </c>
    </row>
    <row r="16" spans="2:8" x14ac:dyDescent="0.25">
      <c r="B16" s="546">
        <v>2025</v>
      </c>
      <c r="C16" s="635">
        <v>1850</v>
      </c>
      <c r="D16" s="635">
        <v>10277</v>
      </c>
      <c r="E16" s="635">
        <v>8390</v>
      </c>
      <c r="F16" s="635">
        <v>4059</v>
      </c>
      <c r="G16" s="635">
        <v>20517</v>
      </c>
      <c r="H16" s="635">
        <v>24576</v>
      </c>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17</vt:i4>
      </vt:variant>
    </vt:vector>
  </HeadingPairs>
  <TitlesOfParts>
    <vt:vector size="17" baseType="lpstr">
      <vt:lpstr>Contenido</vt:lpstr>
      <vt:lpstr>Establecimientos</vt:lpstr>
      <vt:lpstr>Matricula por Sector</vt:lpstr>
      <vt:lpstr>Matricula por Zona</vt:lpstr>
      <vt:lpstr>Matricula por Grado</vt:lpstr>
      <vt:lpstr>Matricula por Grado y Sector</vt:lpstr>
      <vt:lpstr>Matricula por Sector y Nivel</vt:lpstr>
      <vt:lpstr>Matricula por Zona y Nivel</vt:lpstr>
      <vt:lpstr>Matricula por Metodología</vt:lpstr>
      <vt:lpstr>Matricula por Institución</vt:lpstr>
      <vt:lpstr>Matricula Población Vulnerable</vt:lpstr>
      <vt:lpstr>Alfabetizacion</vt:lpstr>
      <vt:lpstr>Coberturas</vt:lpstr>
      <vt:lpstr>Matricula por Grado y Edad</vt:lpstr>
      <vt:lpstr>Poblacion DANE Censo 2005</vt:lpstr>
      <vt:lpstr>Pobl DANE Nacional Censo 2005</vt:lpstr>
      <vt:lpstr>Población SISBEN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SONY</dc:creator>
  <cp:lastModifiedBy>COBERTURA-D</cp:lastModifiedBy>
  <cp:lastPrinted>2024-07-05T17:13:42Z</cp:lastPrinted>
  <dcterms:created xsi:type="dcterms:W3CDTF">2011-11-13T23:28:06Z</dcterms:created>
  <dcterms:modified xsi:type="dcterms:W3CDTF">2025-11-25T03:04:35Z</dcterms:modified>
</cp:coreProperties>
</file>